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2017" sheetId="1" r:id="rId1"/>
  </sheets>
  <externalReferences>
    <externalReference r:id="rId4"/>
  </externalReferences>
  <definedNames>
    <definedName name="_xlnm.Print_Area" localSheetId="0">'2017'!$A$1:$AK$136</definedName>
  </definedNames>
  <calcPr fullCalcOnLoad="1"/>
</workbook>
</file>

<file path=xl/sharedStrings.xml><?xml version="1.0" encoding="utf-8"?>
<sst xmlns="http://schemas.openxmlformats.org/spreadsheetml/2006/main" count="278" uniqueCount="170">
  <si>
    <t>Единица  измерения</t>
  </si>
  <si>
    <t>значение</t>
  </si>
  <si>
    <t>год  достижения</t>
  </si>
  <si>
    <t>тыс. рублей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</si>
  <si>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</si>
  <si>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</si>
  <si>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</si>
  <si>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</si>
  <si>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</si>
  <si>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</si>
  <si>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</si>
  <si>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</si>
  <si>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>раздел</t>
  </si>
  <si>
    <t>подраздел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</si>
  <si>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</si>
  <si>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</si>
  <si>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 муниципального образования город Торжок</t>
  </si>
  <si>
    <t>программа</t>
  </si>
  <si>
    <t>цель</t>
  </si>
  <si>
    <t>задача</t>
  </si>
  <si>
    <t>%</t>
  </si>
  <si>
    <t>единиц</t>
  </si>
  <si>
    <t>(да-1, нет-0)</t>
  </si>
  <si>
    <t>тыс. руб.</t>
  </si>
  <si>
    <t>м3</t>
  </si>
  <si>
    <t>км.</t>
  </si>
  <si>
    <t>кв метры</t>
  </si>
  <si>
    <t xml:space="preserve">% </t>
  </si>
  <si>
    <t>км</t>
  </si>
  <si>
    <t>гектар</t>
  </si>
  <si>
    <t>голов</t>
  </si>
  <si>
    <t>тыс. кв м</t>
  </si>
  <si>
    <t>Гкал/час</t>
  </si>
  <si>
    <t>Приложение 1</t>
  </si>
  <si>
    <t xml:space="preserve">Гкал / кв. метр </t>
  </si>
  <si>
    <t>куб.м. /чел.</t>
  </si>
  <si>
    <t>кВтч/чел.</t>
  </si>
  <si>
    <t>да-1/нет-0</t>
  </si>
  <si>
    <t>га</t>
  </si>
  <si>
    <r>
      <t xml:space="preserve">Подпрограмма  2 </t>
    </r>
    <r>
      <rPr>
        <sz val="9"/>
        <rFont val="Times New Roman"/>
        <family val="1"/>
      </rPr>
      <t>"Повышение надежности и эффективности функционирования объектов коммунального хозяйства города Торжка"</t>
    </r>
  </si>
  <si>
    <r>
      <rPr>
        <b/>
        <sz val="9"/>
        <rFont val="Times New Roman"/>
        <family val="1"/>
      </rPr>
      <t xml:space="preserve">Подпрограмма  1 </t>
    </r>
    <r>
      <rPr>
        <sz val="9"/>
        <rFont val="Times New Roman"/>
        <family val="1"/>
      </rPr>
      <t>"Улучшение условий проживания граждан города Торжка в существующем жилищном фонде"</t>
    </r>
  </si>
  <si>
    <r>
      <rPr>
        <b/>
        <sz val="9"/>
        <rFont val="Times New Roman"/>
        <family val="1"/>
      </rPr>
      <t>Подпрограмма 3</t>
    </r>
    <r>
      <rPr>
        <sz val="9"/>
        <rFont val="Times New Roman"/>
        <family val="1"/>
      </rPr>
      <t xml:space="preserve"> "Развитие  газификации муниципального образования город Торжок"</t>
    </r>
  </si>
  <si>
    <r>
      <t>Подпрограмма  4 "</t>
    </r>
    <r>
      <rPr>
        <sz val="9"/>
        <rFont val="Times New Roman"/>
        <family val="1"/>
      </rPr>
      <t xml:space="preserve">Организация благоустройства территории муниципального образования город Торжок"
</t>
    </r>
  </si>
  <si>
    <t>п.м.</t>
  </si>
  <si>
    <t xml:space="preserve">код исполнителя программы </t>
  </si>
  <si>
    <t>подпрограмма</t>
  </si>
  <si>
    <t>направление расходов</t>
  </si>
  <si>
    <t>мероприятие (административное мероприятие)</t>
  </si>
  <si>
    <t>номер показателя</t>
  </si>
  <si>
    <t>2. Цель - цель муниципальной  программы муниципального образования город Торжок.</t>
  </si>
  <si>
    <t>4. Задача - задача подпрограммы.</t>
  </si>
  <si>
    <t>5. Мероприятие - мероприятие подпрограммы.</t>
  </si>
  <si>
    <t>6. Административное мероприятие - административное мероприятие подпрограммы или обеспечивающей подпрограммы.</t>
  </si>
  <si>
    <t>7. Показатель - показатель цели программы, показатель задачи подпрограммы, показатель мероприятия подпрограммы (административного мероприятия).</t>
  </si>
  <si>
    <t xml:space="preserve">3. Подпрограмма  - подпрограмма муниципальной  программы  муниципального образования город Торжок  </t>
  </si>
  <si>
    <t>1. Программа - муниципальная программа муниципального образования город Торжок.</t>
  </si>
  <si>
    <r>
      <rPr>
        <b/>
        <sz val="9"/>
        <rFont val="Times New Roman"/>
        <family val="1"/>
      </rPr>
      <t xml:space="preserve">Цель  1 </t>
    </r>
    <r>
      <rPr>
        <sz val="9"/>
        <rFont val="Times New Roman"/>
        <family val="1"/>
      </rPr>
      <t>"Создание  безопасных  и благоприятных  условий проживания граждан, улучшение  качества предоставляемых  жилищно-коммунальных услуг, развитие газификации города Торжка"</t>
    </r>
  </si>
  <si>
    <r>
      <rPr>
        <b/>
        <sz val="9"/>
        <rFont val="Times New Roman"/>
        <family val="1"/>
      </rPr>
      <t xml:space="preserve">Показатель   1  </t>
    </r>
    <r>
      <rPr>
        <sz val="9"/>
        <rFont val="Times New Roman"/>
        <family val="1"/>
      </rPr>
      <t>"Доля  многоквартирных жилых домов, в которых одновременно предоставляются услуги теплоснабжения, горячего водоснабжения, холодного водоснабжения и электрической энергии"</t>
    </r>
  </si>
  <si>
    <r>
      <rPr>
        <b/>
        <sz val="9"/>
        <rFont val="Times New Roman"/>
        <family val="1"/>
      </rPr>
      <t xml:space="preserve">Показатель   2 </t>
    </r>
    <r>
      <rPr>
        <sz val="9"/>
        <rFont val="Times New Roman"/>
        <family val="1"/>
      </rPr>
      <t xml:space="preserve"> "Удовлетворенность  населения деятельностью органов местного самоуправления по благоустройству территории муниципального образования город Торжок"</t>
    </r>
  </si>
  <si>
    <r>
      <t>З</t>
    </r>
    <r>
      <rPr>
        <b/>
        <sz val="9"/>
        <rFont val="Times New Roman"/>
        <family val="1"/>
      </rPr>
      <t xml:space="preserve">адача 1  </t>
    </r>
    <r>
      <rPr>
        <sz val="9"/>
        <rFont val="Times New Roman"/>
        <family val="1"/>
      </rPr>
      <t xml:space="preserve"> "Создание условий для развития самоуправления в жилищной сфере на территории муниципального образования город Торжок"</t>
    </r>
  </si>
  <si>
    <r>
      <rPr>
        <b/>
        <sz val="9"/>
        <rFont val="Times New Roman"/>
        <family val="1"/>
      </rPr>
      <t>Показатель  1 "</t>
    </r>
    <r>
      <rPr>
        <sz val="9"/>
        <rFont val="Times New Roman"/>
        <family val="1"/>
      </rPr>
      <t>Наличие разработанных нормативных правовых актов , направленных на формирование  системного подхода к улучшению жилищных условий граждан"</t>
    </r>
  </si>
  <si>
    <r>
      <rPr>
        <b/>
        <sz val="9"/>
        <rFont val="Times New Roman"/>
        <family val="1"/>
      </rPr>
      <t>Показатель  2 "</t>
    </r>
    <r>
      <rPr>
        <sz val="9"/>
        <rFont val="Times New Roman"/>
        <family val="1"/>
      </rPr>
      <t>Доля МКД в которых собственники помещений выбрали и реализуют один из способов управления МКД в общем числе МКД в которых собственники помещений должны выбрать способ управления данными домами"</t>
    </r>
  </si>
  <si>
    <r>
      <t>Административное мероприятие 1.001 "</t>
    </r>
    <r>
      <rPr>
        <sz val="9"/>
        <rFont val="Times New Roman"/>
        <family val="1"/>
      </rPr>
      <t xml:space="preserve">Организационно-методическая работа с управляющими компаниями по улучшению условий проживания граждан города Торжка в существующем жилищном фонде"    </t>
    </r>
  </si>
  <si>
    <r>
      <rPr>
        <b/>
        <sz val="9"/>
        <rFont val="Times New Roman"/>
        <family val="1"/>
      </rPr>
      <t>Показатель 1   "</t>
    </r>
    <r>
      <rPr>
        <sz val="9"/>
        <rFont val="Times New Roman"/>
        <family val="1"/>
      </rPr>
      <t>Количество проведенных встреч, направленных на создание условий для формирования конкурентной среды в сфере  управления  многоквартирными домами, с управляющими компаниями и некоммерческими организациями, осуществляющими деятельность в сфере управления многоквартирными домами"</t>
    </r>
  </si>
  <si>
    <r>
      <t xml:space="preserve">Административное мероприятие  1.002 </t>
    </r>
    <r>
      <rPr>
        <sz val="9"/>
        <rFont val="Times New Roman"/>
        <family val="1"/>
      </rPr>
      <t>"Нормативно-правовое обеспечение,  направленное на формирование  системного подхода к улучшению жилищных условий граждан на территории муниципального образования город Торжок"</t>
    </r>
  </si>
  <si>
    <r>
      <rPr>
        <b/>
        <sz val="9"/>
        <rFont val="Times New Roman"/>
        <family val="1"/>
      </rPr>
      <t xml:space="preserve">Показатель  1   </t>
    </r>
    <r>
      <rPr>
        <sz val="9"/>
        <rFont val="Times New Roman"/>
        <family val="1"/>
      </rPr>
      <t>"Количество разработанных нормативно правовых актов"</t>
    </r>
  </si>
  <si>
    <r>
      <t xml:space="preserve">Задача 2 </t>
    </r>
    <r>
      <rPr>
        <sz val="9"/>
        <rFont val="Times New Roman"/>
        <family val="1"/>
      </rPr>
      <t>"Содействие собственникам жилья  в проведении капитального ремонта  МКД"</t>
    </r>
  </si>
  <si>
    <r>
      <rPr>
        <b/>
        <sz val="9"/>
        <rFont val="Times New Roman"/>
        <family val="1"/>
      </rPr>
      <t>Показатель  1</t>
    </r>
    <r>
      <rPr>
        <sz val="9"/>
        <rFont val="Times New Roman"/>
        <family val="1"/>
      </rPr>
      <t xml:space="preserve"> "Доля МКД, в которых в отчетном периоде проведен капитальный ремонт общего имущества, от всех МКД, расположенных на территории муниципального образования город Торжок"</t>
    </r>
  </si>
  <si>
    <r>
      <rPr>
        <b/>
        <sz val="9"/>
        <rFont val="Times New Roman"/>
        <family val="1"/>
      </rPr>
      <t>Административное   мероприятие 2.001</t>
    </r>
    <r>
      <rPr>
        <sz val="9"/>
        <rFont val="Times New Roman"/>
        <family val="1"/>
      </rPr>
      <t xml:space="preserve">   "Формирование и утверждение  краткосрочных планов реализации программы капитального ремонта общего имущества МКД "</t>
    </r>
  </si>
  <si>
    <r>
      <rPr>
        <b/>
        <sz val="9"/>
        <rFont val="Times New Roman"/>
        <family val="1"/>
      </rPr>
      <t>Административное   мероприятие  2.002</t>
    </r>
    <r>
      <rPr>
        <sz val="9"/>
        <rFont val="Times New Roman"/>
        <family val="1"/>
      </rPr>
      <t xml:space="preserve">   "Предоставление отчета о реализации  региональной программы  по проведению капитального ремонта общего имущества  МКД"</t>
    </r>
  </si>
  <si>
    <r>
      <rPr>
        <b/>
        <sz val="9"/>
        <rFont val="Times New Roman"/>
        <family val="1"/>
      </rPr>
      <t>Показатель  1</t>
    </r>
    <r>
      <rPr>
        <sz val="9"/>
        <rFont val="Times New Roman"/>
        <family val="1"/>
      </rPr>
      <t xml:space="preserve"> "Доля МКД вошедших в краткосрочный план реализации региональной программы по проведению капитального ремонта общедомового имущества, в которых проведен капитальный ремонт общедомового имущества"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</si>
  <si>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"Количество проведенных встреч, направленных на информирование  жителей по проведению капитального ремонта  в МКД, УК, ТСЖ, ЖК"</t>
    </r>
  </si>
  <si>
    <r>
      <t>Задача  3 "</t>
    </r>
    <r>
      <rPr>
        <sz val="9"/>
        <rFont val="Times New Roman"/>
        <family val="1"/>
      </rPr>
      <t>Обеспечение  условий для внедрения ресурсосберегающих технологий на объектах жилищного фонда и оснащения многоквартирных домов приборами учета "</t>
    </r>
  </si>
  <si>
    <r>
      <rPr>
        <b/>
        <sz val="9"/>
        <rFont val="Times New Roman"/>
        <family val="1"/>
      </rPr>
      <t xml:space="preserve">Показатель    1 </t>
    </r>
    <r>
      <rPr>
        <sz val="9"/>
        <rFont val="Times New Roman"/>
        <family val="1"/>
      </rPr>
      <t xml:space="preserve"> "Удельная величина потребления тепловой энергии в МКД "</t>
    </r>
  </si>
  <si>
    <r>
      <rPr>
        <b/>
        <sz val="9"/>
        <rFont val="Times New Roman"/>
        <family val="1"/>
      </rPr>
      <t xml:space="preserve">Показатель    2 </t>
    </r>
    <r>
      <rPr>
        <sz val="9"/>
        <rFont val="Times New Roman"/>
        <family val="1"/>
      </rPr>
      <t xml:space="preserve"> "Удельная величина потребления горячей воды в МКД "</t>
    </r>
  </si>
  <si>
    <r>
      <rPr>
        <b/>
        <sz val="9"/>
        <rFont val="Times New Roman"/>
        <family val="1"/>
      </rPr>
      <t xml:space="preserve">Показатель   3 </t>
    </r>
    <r>
      <rPr>
        <sz val="9"/>
        <rFont val="Times New Roman"/>
        <family val="1"/>
      </rPr>
      <t xml:space="preserve"> "Удельная величина потребления холодной воды в МКД "</t>
    </r>
  </si>
  <si>
    <r>
      <rPr>
        <b/>
        <sz val="9"/>
        <rFont val="Times New Roman"/>
        <family val="1"/>
      </rPr>
      <t xml:space="preserve">Показатель   4 </t>
    </r>
    <r>
      <rPr>
        <sz val="9"/>
        <rFont val="Times New Roman"/>
        <family val="1"/>
      </rPr>
      <t xml:space="preserve"> "Удельная величина потребления природного газа в МКД "</t>
    </r>
  </si>
  <si>
    <r>
      <rPr>
        <b/>
        <sz val="9"/>
        <rFont val="Times New Roman"/>
        <family val="1"/>
      </rPr>
      <t xml:space="preserve">Показатель    5 </t>
    </r>
    <r>
      <rPr>
        <sz val="9"/>
        <rFont val="Times New Roman"/>
        <family val="1"/>
      </rPr>
      <t xml:space="preserve"> "Удельная величина потребления электрической энергии в МКД "</t>
    </r>
  </si>
  <si>
    <r>
      <t>Задача   1 "</t>
    </r>
    <r>
      <rPr>
        <sz val="9"/>
        <rFont val="Times New Roman"/>
        <family val="1"/>
      </rPr>
      <t>Обеспечение надежности функционирования  объектов  коммунальной инфраструктуры"</t>
    </r>
  </si>
  <si>
    <r>
      <rPr>
        <b/>
        <sz val="9"/>
        <rFont val="Times New Roman"/>
        <family val="1"/>
      </rPr>
      <t xml:space="preserve">Показатель    2 </t>
    </r>
    <r>
      <rPr>
        <sz val="9"/>
        <rFont val="Times New Roman"/>
        <family val="1"/>
      </rPr>
      <t xml:space="preserve"> "Количество обращений граждан по вопросам предоставления коммунальных услуг"</t>
    </r>
  </si>
  <si>
    <r>
      <rPr>
        <b/>
        <sz val="9"/>
        <rFont val="Times New Roman"/>
        <family val="1"/>
      </rPr>
      <t xml:space="preserve">Показатель 3 </t>
    </r>
    <r>
      <rPr>
        <sz val="9"/>
        <rFont val="Times New Roman"/>
        <family val="1"/>
      </rPr>
      <t xml:space="preserve"> "Доля тепловых сетей, нуждающихся в замене"</t>
    </r>
  </si>
  <si>
    <r>
      <rPr>
        <b/>
        <sz val="9"/>
        <rFont val="Times New Roman"/>
        <family val="1"/>
      </rPr>
      <t xml:space="preserve">Показатель  4  </t>
    </r>
    <r>
      <rPr>
        <sz val="9"/>
        <rFont val="Times New Roman"/>
        <family val="1"/>
      </rPr>
      <t xml:space="preserve"> "Количество модернизированных котельных"</t>
    </r>
  </si>
  <si>
    <r>
      <rPr>
        <b/>
        <sz val="9"/>
        <rFont val="Times New Roman"/>
        <family val="1"/>
      </rPr>
      <t xml:space="preserve">Показатель   1  </t>
    </r>
    <r>
      <rPr>
        <sz val="9"/>
        <rFont val="Times New Roman"/>
        <family val="1"/>
      </rPr>
      <t xml:space="preserve"> "Вводимая мощность объекта"</t>
    </r>
  </si>
  <si>
    <r>
      <rPr>
        <b/>
        <sz val="9"/>
        <rFont val="Times New Roman"/>
        <family val="1"/>
      </rPr>
      <t xml:space="preserve">Административное мероприятие 1.002 </t>
    </r>
    <r>
      <rPr>
        <sz val="9"/>
        <rFont val="Times New Roman"/>
        <family val="1"/>
      </rPr>
      <t>"Создание условий для устойчивого функционирования сетей теплоснабжения в микрорайоне "Смена" муниципального образования город Торжок"</t>
    </r>
  </si>
  <si>
    <r>
      <rPr>
        <b/>
        <sz val="9"/>
        <rFont val="Times New Roman"/>
        <family val="1"/>
      </rPr>
      <t xml:space="preserve">Показатель   1  </t>
    </r>
    <r>
      <rPr>
        <sz val="9"/>
        <rFont val="Times New Roman"/>
        <family val="1"/>
      </rPr>
      <t xml:space="preserve"> "Протяженность  отремонтированных  тепловых сетейсетей"</t>
    </r>
  </si>
  <si>
    <r>
      <t>Задача  2</t>
    </r>
    <r>
      <rPr>
        <sz val="9"/>
        <rFont val="Times New Roman"/>
        <family val="1"/>
      </rPr>
      <t xml:space="preserve"> "Развитие коммунальной инфраструктуры  города Торжка"</t>
    </r>
  </si>
  <si>
    <r>
      <rPr>
        <b/>
        <sz val="9"/>
        <rFont val="Times New Roman"/>
        <family val="1"/>
      </rPr>
      <t xml:space="preserve">Показатель   1 </t>
    </r>
    <r>
      <rPr>
        <sz val="9"/>
        <rFont val="Times New Roman"/>
        <family val="1"/>
      </rPr>
      <t xml:space="preserve"> "Количество объектов введенных в эксплуатацию"</t>
    </r>
  </si>
  <si>
    <r>
      <rPr>
        <b/>
        <sz val="9"/>
        <rFont val="Times New Roman"/>
        <family val="1"/>
      </rPr>
      <t xml:space="preserve">Показатель    2 </t>
    </r>
    <r>
      <rPr>
        <sz val="9"/>
        <rFont val="Times New Roman"/>
        <family val="1"/>
      </rPr>
      <t xml:space="preserve"> "Площадь земель под жилую застройку, оборудованных инженерной инфраструктурой"</t>
    </r>
  </si>
  <si>
    <r>
      <rPr>
        <b/>
        <sz val="9"/>
        <rFont val="Times New Roman"/>
        <family val="1"/>
      </rPr>
      <t xml:space="preserve">Административное мероприятие  2.002 </t>
    </r>
    <r>
      <rPr>
        <sz val="9"/>
        <rFont val="Times New Roman"/>
        <family val="1"/>
      </rPr>
      <t>"Создание условий для устойчивого функционирования источника теплоснабжения в микрорайоне "Смена" муниципального образования город Торжок"</t>
    </r>
  </si>
  <si>
    <r>
      <rPr>
        <b/>
        <sz val="9"/>
        <rFont val="Times New Roman"/>
        <family val="1"/>
      </rPr>
      <t xml:space="preserve">Мероприятие  2.004 </t>
    </r>
    <r>
      <rPr>
        <sz val="9"/>
        <rFont val="Times New Roman"/>
        <family val="1"/>
      </rPr>
      <t>"Обеспечение инженерной инфраструктурой земельных участков под жилищную застройку в микрорайоне "Южный"</t>
    </r>
  </si>
  <si>
    <r>
      <rPr>
        <b/>
        <sz val="9"/>
        <rFont val="Times New Roman"/>
        <family val="1"/>
      </rPr>
      <t xml:space="preserve">Мероприятие    2.005  </t>
    </r>
    <r>
      <rPr>
        <sz val="9"/>
        <rFont val="Times New Roman"/>
        <family val="1"/>
      </rPr>
      <t>"Создание благоприятных условий для развития малоэтажного (индивидуального) жилищного строительства: обеспечение инженерной инфраструктурой земельных участков под жилищную застройку в микрорайоне «Южный».</t>
    </r>
  </si>
  <si>
    <r>
      <rPr>
        <b/>
        <sz val="9"/>
        <rFont val="Times New Roman"/>
        <family val="1"/>
      </rPr>
      <t xml:space="preserve">Показатель 1  </t>
    </r>
    <r>
      <rPr>
        <sz val="9"/>
        <rFont val="Times New Roman"/>
        <family val="1"/>
      </rPr>
      <t xml:space="preserve"> "Создание благоприятный условий для развития малоэтажного жилищного строительства"</t>
    </r>
  </si>
  <si>
    <r>
      <t>Мероприятие  2.006</t>
    </r>
    <r>
      <rPr>
        <sz val="9"/>
        <rFont val="Times New Roman"/>
        <family val="1"/>
      </rPr>
      <t>"Разработка схем водоснабжения и водоотведения муниципального образования город Торжок"</t>
    </r>
    <r>
      <rPr>
        <i/>
        <sz val="9"/>
        <rFont val="Times New Roman"/>
        <family val="1"/>
      </rPr>
      <t xml:space="preserve"> </t>
    </r>
  </si>
  <si>
    <r>
      <t xml:space="preserve">Показатель 1 </t>
    </r>
    <r>
      <rPr>
        <sz val="9"/>
        <rFont val="Times New Roman"/>
        <family val="1"/>
      </rPr>
      <t xml:space="preserve">"Наличие  схем водоснабжения и водоотведения муниципального образования город Торжок" </t>
    </r>
  </si>
  <si>
    <r>
      <t xml:space="preserve">Задача  1 </t>
    </r>
    <r>
      <rPr>
        <sz val="9"/>
        <rFont val="Times New Roman"/>
        <family val="1"/>
      </rPr>
      <t xml:space="preserve"> "Развитие системы газоснабжения на территории города Торжка"</t>
    </r>
  </si>
  <si>
    <r>
      <t>Показатель  1  "</t>
    </r>
    <r>
      <rPr>
        <sz val="9"/>
        <rFont val="Times New Roman"/>
        <family val="1"/>
      </rPr>
      <t>Уровень газификации муниципального образования город Торжок"</t>
    </r>
  </si>
  <si>
    <r>
      <t xml:space="preserve">Мероприятие   1.001 </t>
    </r>
    <r>
      <rPr>
        <sz val="9"/>
        <rFont val="Times New Roman"/>
        <family val="1"/>
      </rPr>
      <t>"Строительство распределительного газопровода низкого давления по ул. Пустынь и Соминка в городе Торжке" за счет средств местного бюджета</t>
    </r>
  </si>
  <si>
    <r>
      <t>Показатель  1</t>
    </r>
    <r>
      <rPr>
        <sz val="9"/>
        <rFont val="Times New Roman"/>
        <family val="1"/>
      </rPr>
      <t xml:space="preserve"> "Вводимая мощность объекта"</t>
    </r>
  </si>
  <si>
    <r>
      <t xml:space="preserve">Мероприятие   1.003 </t>
    </r>
    <r>
      <rPr>
        <sz val="9"/>
        <rFont val="Times New Roman"/>
        <family val="1"/>
      </rPr>
      <t>"Строительство распределительного газопровода низкого давления по ул. Пустынь и Соминка в городе Торжке за счет средств  областного бюджета Тверской области"</t>
    </r>
  </si>
  <si>
    <r>
      <t>Показатель 1</t>
    </r>
    <r>
      <rPr>
        <sz val="9"/>
        <rFont val="Times New Roman"/>
        <family val="1"/>
      </rPr>
      <t xml:space="preserve">  "Осуществление строительства распределительного газопровода низкого давления по ул. Пустынь и Соминка в городе Торжке"</t>
    </r>
  </si>
  <si>
    <r>
      <t xml:space="preserve">Задача 1 </t>
    </r>
    <r>
      <rPr>
        <sz val="9"/>
        <rFont val="Times New Roman"/>
        <family val="1"/>
      </rPr>
      <t>"Повышение благоустройства территории муниципального образования город Торжок "</t>
    </r>
  </si>
  <si>
    <r>
      <rPr>
        <b/>
        <sz val="9"/>
        <rFont val="Times New Roman"/>
        <family val="1"/>
      </rPr>
      <t xml:space="preserve">Показатель   1 </t>
    </r>
    <r>
      <rPr>
        <sz val="9"/>
        <rFont val="Times New Roman"/>
        <family val="1"/>
      </rPr>
      <t xml:space="preserve"> "Количество обращений граждан по вопросам благоустройства территории города Торжка"</t>
    </r>
  </si>
  <si>
    <r>
      <t>Мероприятие  1.001 "У</t>
    </r>
    <r>
      <rPr>
        <sz val="9"/>
        <rFont val="Times New Roman"/>
        <family val="1"/>
      </rPr>
      <t>личное освещение в границах   города "</t>
    </r>
  </si>
  <si>
    <r>
      <rPr>
        <b/>
        <sz val="9"/>
        <rFont val="Times New Roman"/>
        <family val="1"/>
      </rPr>
      <t>Показатель  1 "</t>
    </r>
    <r>
      <rPr>
        <sz val="9"/>
        <rFont val="Times New Roman"/>
        <family val="1"/>
      </rPr>
      <t xml:space="preserve">Протяженность  сетей уличного освещения  города "
</t>
    </r>
  </si>
  <si>
    <r>
      <t xml:space="preserve">Мероприятие  1.002 " </t>
    </r>
    <r>
      <rPr>
        <sz val="9"/>
        <rFont val="Times New Roman"/>
        <family val="1"/>
      </rPr>
      <t>Развитие и содержание  сетей уличного освещения в границах города"</t>
    </r>
  </si>
  <si>
    <r>
      <t>Показатель 1</t>
    </r>
    <r>
      <rPr>
        <sz val="9"/>
        <rFont val="Times New Roman"/>
        <family val="1"/>
      </rPr>
      <t xml:space="preserve"> "Доля протяженности отремонтированных электрических сетей в отчетном периоде  от общей протяженности  электрических сетей муниципального образования город Торжок"</t>
    </r>
  </si>
  <si>
    <r>
      <t xml:space="preserve">Мероприятие  1.003 </t>
    </r>
    <r>
      <rPr>
        <sz val="9"/>
        <rFont val="Times New Roman"/>
        <family val="1"/>
      </rPr>
      <t>"Проведение мероприятий по озеленению улиц города"</t>
    </r>
  </si>
  <si>
    <r>
      <rPr>
        <b/>
        <sz val="9"/>
        <rFont val="Times New Roman"/>
        <family val="1"/>
      </rPr>
      <t xml:space="preserve">Показатель   1  </t>
    </r>
    <r>
      <rPr>
        <sz val="9"/>
        <rFont val="Times New Roman"/>
        <family val="1"/>
      </rPr>
      <t>"Площадь цветников"</t>
    </r>
  </si>
  <si>
    <r>
      <rPr>
        <b/>
        <sz val="9"/>
        <rFont val="Times New Roman"/>
        <family val="1"/>
      </rPr>
      <t xml:space="preserve">Показатель    2 </t>
    </r>
    <r>
      <rPr>
        <sz val="9"/>
        <rFont val="Times New Roman"/>
        <family val="1"/>
      </rPr>
      <t>"Количество  зеленых насаждений, подвергнутых формовочной обрезке и омолаживанию"</t>
    </r>
  </si>
  <si>
    <r>
      <rPr>
        <b/>
        <sz val="9"/>
        <rFont val="Times New Roman"/>
        <family val="1"/>
      </rPr>
      <t xml:space="preserve">Показатель   3 </t>
    </r>
    <r>
      <rPr>
        <sz val="9"/>
        <rFont val="Times New Roman"/>
        <family val="1"/>
      </rPr>
      <t>"Площадь выкашиваемых газонов "</t>
    </r>
  </si>
  <si>
    <r>
      <rPr>
        <b/>
        <sz val="9"/>
        <rFont val="Times New Roman"/>
        <family val="1"/>
      </rPr>
      <t xml:space="preserve">Показатель    4 </t>
    </r>
    <r>
      <rPr>
        <sz val="9"/>
        <rFont val="Times New Roman"/>
        <family val="1"/>
      </rPr>
      <t>"Площадь расчищенная  от кустарников и мелколесья"</t>
    </r>
  </si>
  <si>
    <r>
      <t xml:space="preserve">Мероприятие  1.004 </t>
    </r>
    <r>
      <rPr>
        <sz val="9"/>
        <rFont val="Times New Roman"/>
        <family val="1"/>
      </rPr>
      <t>"Проведение мероприятий по содержанию мест захоронений"</t>
    </r>
  </si>
  <si>
    <r>
      <rPr>
        <b/>
        <sz val="9"/>
        <rFont val="Times New Roman"/>
        <family val="1"/>
      </rPr>
      <t>Показатель   1  "</t>
    </r>
    <r>
      <rPr>
        <sz val="9"/>
        <rFont val="Times New Roman"/>
        <family val="1"/>
      </rPr>
      <t>Количество объектов содержания"</t>
    </r>
  </si>
  <si>
    <r>
      <t xml:space="preserve">Мероприятие  1.005 </t>
    </r>
    <r>
      <rPr>
        <sz val="9"/>
        <rFont val="Times New Roman"/>
        <family val="1"/>
      </rPr>
      <t>"Проведение мероприятий по восстановлению воинских захоронений"</t>
    </r>
  </si>
  <si>
    <r>
      <rPr>
        <b/>
        <sz val="9"/>
        <rFont val="Times New Roman"/>
        <family val="1"/>
      </rPr>
      <t>Показатель    1  "</t>
    </r>
    <r>
      <rPr>
        <sz val="9"/>
        <rFont val="Times New Roman"/>
        <family val="1"/>
      </rPr>
      <t>Количество отремонтированных братских могил и индивидуальных воинских захоронений"</t>
    </r>
  </si>
  <si>
    <r>
      <t xml:space="preserve">Мероприятие  1.006 </t>
    </r>
    <r>
      <rPr>
        <sz val="9"/>
        <rFont val="Times New Roman"/>
        <family val="1"/>
      </rPr>
      <t>"Разработка проектно-сметной документации и выполнение работ  по благоустройству территории муниципального образования город Торжок"</t>
    </r>
  </si>
  <si>
    <r>
      <rPr>
        <b/>
        <sz val="9"/>
        <rFont val="Times New Roman"/>
        <family val="1"/>
      </rPr>
      <t xml:space="preserve">Показатель   1  </t>
    </r>
    <r>
      <rPr>
        <sz val="9"/>
        <rFont val="Times New Roman"/>
        <family val="1"/>
      </rPr>
      <t>"Наличие разработанной проектно-сметной документации"</t>
    </r>
  </si>
  <si>
    <r>
      <rPr>
        <b/>
        <sz val="9"/>
        <rFont val="Times New Roman"/>
        <family val="1"/>
      </rPr>
      <t xml:space="preserve">Показатель    2  </t>
    </r>
    <r>
      <rPr>
        <sz val="9"/>
        <rFont val="Times New Roman"/>
        <family val="1"/>
      </rPr>
      <t xml:space="preserve"> "Протяженность ограждаемой территории , примыкающей к зданию администрации города"</t>
    </r>
  </si>
  <si>
    <r>
      <rPr>
        <b/>
        <sz val="9"/>
        <rFont val="Times New Roman"/>
        <family val="1"/>
      </rPr>
      <t xml:space="preserve">Показатель    3  </t>
    </r>
    <r>
      <rPr>
        <sz val="9"/>
        <rFont val="Times New Roman"/>
        <family val="1"/>
      </rPr>
      <t xml:space="preserve"> "Количество замененных  остановочных павильонов"</t>
    </r>
  </si>
  <si>
    <r>
      <t xml:space="preserve">Мероприятие   1.007 </t>
    </r>
    <r>
      <rPr>
        <sz val="9"/>
        <rFont val="Times New Roman"/>
        <family val="1"/>
      </rPr>
      <t xml:space="preserve">"Проведение мероприятий по восстановлению воинских захоронений" за счет средств областного бюджета Тверской области"      </t>
    </r>
  </si>
  <si>
    <r>
      <rPr>
        <b/>
        <sz val="9"/>
        <rFont val="Times New Roman"/>
        <family val="1"/>
      </rPr>
      <t>Показатель   1  "</t>
    </r>
    <r>
      <rPr>
        <sz val="9"/>
        <rFont val="Times New Roman"/>
        <family val="1"/>
      </rPr>
      <t>Количество  демонтированных рекламных конструкций"</t>
    </r>
  </si>
  <si>
    <r>
      <t>Задача  2 "</t>
    </r>
    <r>
      <rPr>
        <sz val="9"/>
        <rFont val="Times New Roman"/>
        <family val="1"/>
      </rPr>
      <t>Улучшение состояния окружающей среды, повышение  экологической культуры населения, снижение риска заболеваемости бешенством  на территории  города Торжка"</t>
    </r>
  </si>
  <si>
    <r>
      <t xml:space="preserve">Показатель  1 </t>
    </r>
    <r>
      <rPr>
        <sz val="9"/>
        <rFont val="Times New Roman"/>
        <family val="1"/>
      </rPr>
      <t>"Доля выполненных мероприятий, направленных на  улучшение состояния окружающей среды и повышение уровня экологической культуры"</t>
    </r>
    <r>
      <rPr>
        <b/>
        <sz val="9"/>
        <rFont val="Times New Roman"/>
        <family val="1"/>
      </rPr>
      <t xml:space="preserve">
</t>
    </r>
  </si>
  <si>
    <r>
      <t xml:space="preserve">Мероприятие  2.001  </t>
    </r>
    <r>
      <rPr>
        <sz val="9"/>
        <rFont val="Times New Roman"/>
        <family val="1"/>
      </rPr>
      <t>"Ликвидация несанкционированных свалок на территории муниципального образования город Торжок"</t>
    </r>
    <r>
      <rPr>
        <i/>
        <sz val="9"/>
        <rFont val="Times New Roman"/>
        <family val="1"/>
      </rPr>
      <t xml:space="preserve"> </t>
    </r>
  </si>
  <si>
    <r>
      <t xml:space="preserve">Мероприятие  2.002 </t>
    </r>
    <r>
      <rPr>
        <sz val="9"/>
        <rFont val="Times New Roman"/>
        <family val="1"/>
      </rPr>
      <t>"Организация проведения на территории муниципального образования город Торжок  мероприятий по предупреждению и  ликвидации  болезней животных , их лечению, защите населения от болезней, общих для человека и животных"</t>
    </r>
  </si>
  <si>
    <r>
      <rPr>
        <b/>
        <sz val="9"/>
        <rFont val="Times New Roman"/>
        <family val="1"/>
      </rPr>
      <t xml:space="preserve">Показатель  1 </t>
    </r>
    <r>
      <rPr>
        <sz val="9"/>
        <rFont val="Times New Roman"/>
        <family val="1"/>
      </rPr>
      <t xml:space="preserve"> "Количество безнадзорных животных, ежегодно подлежащих отлову"</t>
    </r>
  </si>
  <si>
    <r>
      <rPr>
        <b/>
        <sz val="9"/>
        <rFont val="Times New Roman"/>
        <family val="1"/>
      </rPr>
      <t xml:space="preserve">Показатель  2 </t>
    </r>
    <r>
      <rPr>
        <sz val="9"/>
        <rFont val="Times New Roman"/>
        <family val="1"/>
      </rPr>
      <t xml:space="preserve"> "Поставка оборудования  (материалов) для обустройства  пункта временного содержания безнадзорных животных"</t>
    </r>
  </si>
  <si>
    <r>
      <t>Мероприятие   2.003</t>
    </r>
    <r>
      <rPr>
        <sz val="9"/>
        <rFont val="Times New Roman"/>
        <family val="1"/>
      </rPr>
      <t>"Разработка генеральной схемы очистки территории муниципального образования город Торжок"</t>
    </r>
  </si>
  <si>
    <t>Г</t>
  </si>
  <si>
    <t>Б</t>
  </si>
  <si>
    <t>S</t>
  </si>
  <si>
    <t>2014  год</t>
  </si>
  <si>
    <t>2015  год</t>
  </si>
  <si>
    <t>2016  год</t>
  </si>
  <si>
    <t>2017  год</t>
  </si>
  <si>
    <t>2018           год</t>
  </si>
  <si>
    <t>2019           год</t>
  </si>
  <si>
    <r>
      <rPr>
        <b/>
        <sz val="9"/>
        <rFont val="Times New Roman"/>
        <family val="1"/>
      </rPr>
      <t xml:space="preserve">Административное мероприятие 3.001 </t>
    </r>
    <r>
      <rPr>
        <sz val="9"/>
        <rFont val="Times New Roman"/>
        <family val="1"/>
      </rPr>
      <t>"Информирование собственников жилых помещений МКД о предоставляемых государственных  мерах поддержки в области ресурсосбережения"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</si>
  <si>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"Доля МКД одновременно оборудованных приборами учета тепловой энергии, горячей воды, холодной воды и электрической энергии" </t>
    </r>
  </si>
  <si>
    <r>
      <t xml:space="preserve">Показатель  1 </t>
    </r>
    <r>
      <rPr>
        <sz val="9"/>
        <rFont val="Times New Roman"/>
        <family val="1"/>
      </rPr>
      <t xml:space="preserve">"Наличие  генеральной схемы  очистки территории  муниципального образования город Торжок" </t>
    </r>
  </si>
  <si>
    <t xml:space="preserve">"Жилищно-коммунальное хозяйство города Торжка" на 2014-2019 годы  </t>
  </si>
  <si>
    <r>
      <rPr>
        <sz val="12"/>
        <rFont val="Times New Roman"/>
        <family val="1"/>
      </rPr>
      <t>Ответственный исполнитель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муниципальной  программы  муниципального образования город Торжок- а</t>
    </r>
    <r>
      <rPr>
        <b/>
        <sz val="12"/>
        <rFont val="Times New Roman"/>
        <family val="1"/>
      </rPr>
      <t>дминистрация муниципального образования город Торжок  (отдел жизнеобеспечения)</t>
    </r>
  </si>
  <si>
    <r>
      <t>Показатель  2</t>
    </r>
    <r>
      <rPr>
        <sz val="9"/>
        <rFont val="Times New Roman"/>
        <family val="1"/>
      </rPr>
      <t xml:space="preserve"> "Количество  светильников"</t>
    </r>
  </si>
  <si>
    <r>
      <rPr>
        <b/>
        <sz val="9"/>
        <rFont val="Times New Roman"/>
        <family val="1"/>
      </rPr>
      <t xml:space="preserve">Показатель    1 </t>
    </r>
    <r>
      <rPr>
        <sz val="9"/>
        <rFont val="Times New Roman"/>
        <family val="1"/>
      </rPr>
      <t xml:space="preserve"> "Доля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РФ и или городского округа в уставном капитале которых составляет не более 25% в общем числе организаций коммунального комплекса, осуществляющих свою деятельность на территории города Торжка"</t>
    </r>
  </si>
  <si>
    <r>
      <rPr>
        <b/>
        <sz val="9"/>
        <rFont val="Times New Roman"/>
        <family val="1"/>
      </rPr>
      <t xml:space="preserve">Показатель   5   </t>
    </r>
    <r>
      <rPr>
        <sz val="9"/>
        <rFont val="Times New Roman"/>
        <family val="1"/>
      </rPr>
      <t xml:space="preserve"> "Количество номинаций в конкурсе на звание "Самая благоустроенная территория города Торжка" </t>
    </r>
  </si>
  <si>
    <r>
      <rPr>
        <b/>
        <sz val="9"/>
        <rFont val="Times New Roman"/>
        <family val="1"/>
      </rPr>
      <t xml:space="preserve">Показатель  6   </t>
    </r>
    <r>
      <rPr>
        <sz val="9"/>
        <rFont val="Times New Roman"/>
        <family val="1"/>
      </rPr>
      <t xml:space="preserve"> "Количество безработных, привлеченных к общественным работам"</t>
    </r>
  </si>
  <si>
    <t>чел.</t>
  </si>
  <si>
    <r>
      <rPr>
        <b/>
        <sz val="9"/>
        <rFont val="Times New Roman"/>
        <family val="1"/>
      </rPr>
      <t>Показатель    1  "</t>
    </r>
    <r>
      <rPr>
        <sz val="9"/>
        <rFont val="Times New Roman"/>
        <family val="1"/>
      </rPr>
      <t>Объем ежегодно ликвидированных свалок"</t>
    </r>
  </si>
  <si>
    <r>
      <rPr>
        <b/>
        <sz val="9"/>
        <rFont val="Times New Roman"/>
        <family val="1"/>
      </rPr>
      <t>Показатель  1</t>
    </r>
    <r>
      <rPr>
        <sz val="9"/>
        <rFont val="Times New Roman"/>
        <family val="1"/>
      </rPr>
      <t xml:space="preserve"> "Количество МКД , вошедших в краткосрочный план реализации региональной программы по проведению капитального ремонта общедомового имущества в МКД"</t>
    </r>
  </si>
  <si>
    <r>
      <rPr>
        <b/>
        <sz val="9"/>
        <rFont val="Times New Roman"/>
        <family val="1"/>
      </rPr>
      <t>Административное   мероприятие 2.003 "</t>
    </r>
    <r>
      <rPr>
        <sz val="9"/>
        <rFont val="Times New Roman"/>
        <family val="1"/>
      </rPr>
      <t>Оказание  собственникам  помещений МКД,УК, ТСЖ, ЖК консультативной, информационной, организационно-методической помощи по вопросам оранизации и проведения капитального ремонта общего имущества в МКД" .</t>
    </r>
  </si>
  <si>
    <r>
      <rPr>
        <b/>
        <sz val="9"/>
        <rFont val="Times New Roman"/>
        <family val="1"/>
      </rPr>
      <t xml:space="preserve">Мероприятие  2.004 </t>
    </r>
    <r>
      <rPr>
        <sz val="9"/>
        <rFont val="Times New Roman"/>
        <family val="1"/>
      </rPr>
      <t>"Субсидии некоммерческой организации "Фонд капитального ремонта многоквартирных домов Тверской области" на проведение капитального ремонта общего имущества в многоквартирных  домах на территории муниципального образования город Торжок Тверской области"</t>
    </r>
  </si>
  <si>
    <r>
      <rPr>
        <b/>
        <sz val="9"/>
        <rFont val="Times New Roman"/>
        <family val="1"/>
      </rPr>
      <t xml:space="preserve">Показатель  1  </t>
    </r>
    <r>
      <rPr>
        <sz val="9"/>
        <rFont val="Times New Roman"/>
        <family val="1"/>
      </rPr>
      <t xml:space="preserve"> " Количество МКД , которым предоставлена государственная финансовая поддержка на  проведение капитального ремонта общедомового имущества"</t>
    </r>
  </si>
  <si>
    <r>
      <rPr>
        <b/>
        <sz val="9"/>
        <rFont val="Times New Roman"/>
        <family val="1"/>
      </rPr>
      <t xml:space="preserve">Показатель   4   </t>
    </r>
    <r>
      <rPr>
        <sz val="9"/>
        <rFont val="Times New Roman"/>
        <family val="1"/>
      </rPr>
      <t xml:space="preserve"> "Количество обустроенных контейнерных площадок" </t>
    </r>
  </si>
  <si>
    <r>
      <rPr>
        <b/>
        <sz val="9"/>
        <rFont val="Times New Roman"/>
        <family val="1"/>
      </rPr>
      <t>Показатель  1  "</t>
    </r>
    <r>
      <rPr>
        <sz val="9"/>
        <rFont val="Times New Roman"/>
        <family val="1"/>
      </rPr>
      <t>Восстановление воинских захоронений"</t>
    </r>
  </si>
  <si>
    <r>
      <t xml:space="preserve">Мероприятие   1.008 </t>
    </r>
    <r>
      <rPr>
        <sz val="9"/>
        <rFont val="Times New Roman"/>
        <family val="1"/>
      </rPr>
      <t xml:space="preserve">"Демонтаж  рекламных  конструкций на территории муниципального образования город Торжок"      </t>
    </r>
  </si>
  <si>
    <r>
      <t>Мероприятие 2.007 "</t>
    </r>
    <r>
      <rPr>
        <sz val="9"/>
        <rFont val="Times New Roman"/>
        <family val="1"/>
      </rPr>
      <t>Перевод объектов на автономное теплоснабжение"</t>
    </r>
    <r>
      <rPr>
        <b/>
        <sz val="9"/>
        <rFont val="Times New Roman"/>
        <family val="1"/>
      </rPr>
      <t xml:space="preserve"> </t>
    </r>
  </si>
  <si>
    <r>
      <t xml:space="preserve">Показатель 1 </t>
    </r>
    <r>
      <rPr>
        <sz val="9"/>
        <rFont val="Times New Roman"/>
        <family val="1"/>
      </rPr>
      <t xml:space="preserve">"Количество квартир, оборудованных бытовыми газовыми котлами на ул. Энергетиков" </t>
    </r>
  </si>
  <si>
    <r>
      <rPr>
        <b/>
        <sz val="9"/>
        <rFont val="Times New Roman"/>
        <family val="1"/>
      </rPr>
      <t xml:space="preserve">Показатель  7   </t>
    </r>
    <r>
      <rPr>
        <sz val="9"/>
        <rFont val="Times New Roman"/>
        <family val="1"/>
      </rPr>
      <t xml:space="preserve"> "Площадь благоустроенной территории "</t>
    </r>
  </si>
  <si>
    <r>
      <t xml:space="preserve">Показатель 2 </t>
    </r>
    <r>
      <rPr>
        <sz val="9"/>
        <rFont val="Times New Roman"/>
        <family val="1"/>
      </rPr>
      <t xml:space="preserve">"Количество МКД, переведенных на автономное теплоснабжение" </t>
    </r>
  </si>
  <si>
    <r>
      <t>Показатель 1</t>
    </r>
    <r>
      <rPr>
        <sz val="9"/>
        <rFont val="Times New Roman"/>
        <family val="1"/>
      </rPr>
      <t xml:space="preserve">  "Количество  разработанных проектов"</t>
    </r>
  </si>
  <si>
    <r>
      <t xml:space="preserve">Мероприятие   2.008 </t>
    </r>
    <r>
      <rPr>
        <sz val="9"/>
        <rFont val="Times New Roman"/>
        <family val="1"/>
      </rPr>
      <t>"Развитие системы теплоснабжения в границах города"</t>
    </r>
  </si>
  <si>
    <r>
      <t xml:space="preserve">Показатель 3 </t>
    </r>
    <r>
      <rPr>
        <sz val="9"/>
        <rFont val="Times New Roman"/>
        <family val="1"/>
      </rPr>
      <t xml:space="preserve">"Количество детских садов, переведенных на автономное теплоснабжение" </t>
    </r>
  </si>
  <si>
    <r>
      <t xml:space="preserve">Мероприятие  1.009 </t>
    </r>
    <r>
      <rPr>
        <sz val="9"/>
        <rFont val="Times New Roman"/>
        <family val="1"/>
      </rPr>
      <t>"Проведение мероприятий по восстановлению воинских захоронений за счет средств местного бюджета"</t>
    </r>
  </si>
  <si>
    <r>
      <t xml:space="preserve">Мероприятие  1.010 </t>
    </r>
    <r>
      <rPr>
        <sz val="9"/>
        <rFont val="Times New Roman"/>
        <family val="1"/>
      </rPr>
      <t>"Реализация программы по поддержке местных  инициатив за счет средств  местного бюджета"</t>
    </r>
  </si>
  <si>
    <r>
      <t xml:space="preserve">Мероприятие  1.011 </t>
    </r>
    <r>
      <rPr>
        <sz val="9"/>
        <rFont val="Times New Roman"/>
        <family val="1"/>
      </rPr>
      <t>"Реализация программы по поддержке местных  инициатив за счет средств  областного бюджета Тверской области"</t>
    </r>
  </si>
  <si>
    <r>
      <rPr>
        <b/>
        <sz val="9"/>
        <rFont val="Times New Roman"/>
        <family val="1"/>
      </rPr>
      <t xml:space="preserve">Показатель    1  </t>
    </r>
    <r>
      <rPr>
        <sz val="9"/>
        <rFont val="Times New Roman"/>
        <family val="1"/>
      </rPr>
      <t>"Количество обустроенных детских игровых площадок"</t>
    </r>
  </si>
  <si>
    <r>
      <rPr>
        <b/>
        <sz val="9"/>
        <rFont val="Times New Roman"/>
        <family val="1"/>
      </rPr>
      <t xml:space="preserve">Показатель    1 </t>
    </r>
    <r>
      <rPr>
        <sz val="9"/>
        <rFont val="Times New Roman"/>
        <family val="1"/>
      </rPr>
      <t xml:space="preserve"> "Доля обустроенных детских игровых площадок от общего количества площадок, заявленных для обустройства"</t>
    </r>
  </si>
  <si>
    <t xml:space="preserve">к муниципальной программе муниципального образования город Торжок "Жилищно-коммунальное хозяйство города Торжка на 2014-2019 годы  (в редакции постановления  администрации города от      .07.2017  №    ) </t>
  </si>
  <si>
    <r>
      <t xml:space="preserve">Мероприятие   2.009 </t>
    </r>
    <r>
      <rPr>
        <sz val="9"/>
        <rFont val="Times New Roman"/>
        <family val="1"/>
      </rPr>
      <t>"Разработка проектно-сметной документации на выполнение работ по капитальному ремонту тепловых сетей"</t>
    </r>
  </si>
  <si>
    <r>
      <t>Показатель 1</t>
    </r>
    <r>
      <rPr>
        <sz val="9"/>
        <rFont val="Times New Roman"/>
        <family val="1"/>
      </rPr>
      <t xml:space="preserve">  "Наличие разработанного проекта"</t>
    </r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</si>
</sst>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  <numFmt numFmtId="187" formatCode="0.000000E+00"/>
    <numFmt numFmtId="188" formatCode="0.00000E+00"/>
    <numFmt numFmtId="189" formatCode="0.0000E+00"/>
    <numFmt numFmtId="190" formatCode="0.000E+00"/>
    <numFmt numFmtId="191" formatCode="0.0E+00"/>
    <numFmt numFmtId="192" formatCode="0E+00"/>
    <numFmt numFmtId="193" formatCode="0.0000000E+00"/>
    <numFmt numFmtId="194" formatCode="0.00000000E+00"/>
    <numFmt numFmtId="195" formatCode="0.000000000E+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"/>
    <numFmt numFmtId="205" formatCode="0.0000000"/>
    <numFmt numFmtId="206" formatCode="0.000000"/>
    <numFmt numFmtId="207" formatCode="0.00000"/>
    <numFmt numFmtId="208" formatCode="0.0%"/>
    <numFmt numFmtId="209" formatCode="_-* #,##0.0_р_._-;\-* #,##0.0_р_._-;_-* &quot;-&quot;??_р_._-;_-@_-"/>
    <numFmt numFmtId="210" formatCode="_-* #,##0_р_._-;\-* #,##0_р_._-;_-* &quot;-&quot;??_р_.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u val="single"/>
      <sz val="11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u val="single"/>
      <sz val="9"/>
      <name val="Times New Roman"/>
      <family val="1"/>
    </font>
    <font>
      <i/>
      <sz val="10"/>
      <name val="Times New Roman"/>
      <family val="1"/>
    </font>
    <font>
      <sz val="9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40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u val="single"/>
      <sz val="11"/>
      <color indexed="4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9"/>
      <color indexed="8"/>
      <name val="Calibri"/>
      <family val="2"/>
    </font>
    <font>
      <sz val="9"/>
      <color indexed="10"/>
      <name val="Times New Roman"/>
      <family val="1"/>
    </font>
    <font>
      <sz val="9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9"/>
      <color theme="1"/>
      <name val="Calibri"/>
      <family val="2"/>
    </font>
    <font>
      <sz val="9"/>
      <color rgb="FFFF0000"/>
      <name val="Times New Roman"/>
      <family val="1"/>
    </font>
    <font>
      <sz val="9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/>
    </xf>
    <xf numFmtId="186" fontId="3" fillId="0" borderId="10" xfId="0" applyNumberFormat="1" applyFont="1" applyFill="1" applyBorder="1" applyAlignment="1">
      <alignment horizontal="right" vertical="center"/>
    </xf>
    <xf numFmtId="186" fontId="3" fillId="0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64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2" fontId="3" fillId="0" borderId="10" xfId="0" applyNumberFormat="1" applyFont="1" applyFill="1" applyBorder="1" applyAlignment="1">
      <alignment horizontal="right" vertical="center" wrapText="1"/>
    </xf>
    <xf numFmtId="0" fontId="6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64" fillId="4" borderId="0" xfId="0" applyFont="1" applyFill="1" applyAlignment="1">
      <alignment vertical="center"/>
    </xf>
    <xf numFmtId="0" fontId="62" fillId="4" borderId="0" xfId="0" applyFont="1" applyFill="1" applyAlignment="1">
      <alignment vertical="center"/>
    </xf>
    <xf numFmtId="186" fontId="3" fillId="34" borderId="10" xfId="0" applyNumberFormat="1" applyFont="1" applyFill="1" applyBorder="1" applyAlignment="1">
      <alignment horizontal="right" vertical="center" wrapText="1"/>
    </xf>
    <xf numFmtId="0" fontId="62" fillId="0" borderId="0" xfId="0" applyFont="1" applyFill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right" vertical="center"/>
    </xf>
    <xf numFmtId="1" fontId="3" fillId="34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right" vertical="center" wrapText="1"/>
    </xf>
    <xf numFmtId="186" fontId="3" fillId="34" borderId="10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/>
    </xf>
    <xf numFmtId="0" fontId="22" fillId="34" borderId="10" xfId="0" applyFont="1" applyFill="1" applyBorder="1" applyAlignment="1">
      <alignment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62" fillId="0" borderId="10" xfId="0" applyFont="1" applyFill="1" applyBorder="1" applyAlignment="1">
      <alignment vertical="center"/>
    </xf>
    <xf numFmtId="0" fontId="62" fillId="0" borderId="10" xfId="0" applyFont="1" applyFill="1" applyBorder="1" applyAlignment="1">
      <alignment vertical="center"/>
    </xf>
    <xf numFmtId="0" fontId="62" fillId="34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right" vertical="center"/>
    </xf>
    <xf numFmtId="0" fontId="6" fillId="34" borderId="0" xfId="0" applyFont="1" applyFill="1" applyAlignment="1">
      <alignment vertical="center"/>
    </xf>
    <xf numFmtId="186" fontId="3" fillId="34" borderId="10" xfId="0" applyNumberFormat="1" applyFont="1" applyFill="1" applyBorder="1" applyAlignment="1">
      <alignment horizontal="center" vertical="center"/>
    </xf>
    <xf numFmtId="186" fontId="3" fillId="34" borderId="10" xfId="0" applyNumberFormat="1" applyFont="1" applyFill="1" applyBorder="1" applyAlignment="1">
      <alignment horizontal="right" vertical="top"/>
    </xf>
    <xf numFmtId="0" fontId="3" fillId="34" borderId="10" xfId="0" applyFont="1" applyFill="1" applyBorder="1" applyAlignment="1">
      <alignment horizontal="right" vertical="top"/>
    </xf>
    <xf numFmtId="1" fontId="3" fillId="34" borderId="10" xfId="0" applyNumberFormat="1" applyFont="1" applyFill="1" applyBorder="1" applyAlignment="1">
      <alignment horizontal="right" vertical="top" wrapText="1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34" borderId="0" xfId="0" applyFont="1" applyFill="1" applyAlignment="1">
      <alignment horizontal="justify"/>
    </xf>
    <xf numFmtId="0" fontId="3" fillId="0" borderId="10" xfId="0" applyFont="1" applyFill="1" applyBorder="1" applyAlignment="1">
      <alignment horizontal="right" vertical="top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3" fillId="34" borderId="23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3" fillId="34" borderId="24" xfId="0" applyFont="1" applyFill="1" applyBorder="1" applyAlignment="1">
      <alignment horizontal="left" vertical="center" wrapText="1"/>
    </xf>
    <xf numFmtId="0" fontId="3" fillId="34" borderId="17" xfId="0" applyFont="1" applyFill="1" applyBorder="1" applyAlignment="1">
      <alignment horizontal="left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right" vertical="center" wrapText="1"/>
    </xf>
    <xf numFmtId="186" fontId="2" fillId="34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&#1055;&#1056;&#1054;&#1043;&#1056;&#1040;&#1052;&#1052;&#1040;%20%20&#1057;&#1069;&#1056;\&#1054;&#1041;&#1040;&#1057;\&#1055;&#1088;&#1086;&#1075;&#1085;&#1086;&#1079;%20&#1054;&#1041;&#1040;&#1057;%202014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6 Дорож.хозяйство"/>
      <sheetName val="мех. уборка лето"/>
      <sheetName val="мех.уборка зима"/>
      <sheetName val="руч. уборка"/>
      <sheetName val="Прил.17Жилищ.хозяйст."/>
      <sheetName val="Прил.18Благоустр."/>
      <sheetName val="план уборки мест захоронения"/>
      <sheetName val="смета на озеленение"/>
      <sheetName val="Прил19Улич.освещен."/>
      <sheetName val="план"/>
      <sheetName val="содер.сетей"/>
      <sheetName val="Свод"/>
    </sheetNames>
    <sheetDataSet>
      <sheetData sheetId="10">
        <row r="10">
          <cell r="L10">
            <v>6000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Яркая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Q240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3.28125" style="17" customWidth="1"/>
    <col min="2" max="2" width="3.421875" style="17" customWidth="1"/>
    <col min="3" max="3" width="3.8515625" style="17" customWidth="1"/>
    <col min="4" max="4" width="3.7109375" style="53" customWidth="1"/>
    <col min="5" max="5" width="3.57421875" style="53" customWidth="1"/>
    <col min="6" max="6" width="3.7109375" style="53" customWidth="1"/>
    <col min="7" max="7" width="3.140625" style="53" customWidth="1"/>
    <col min="8" max="8" width="3.421875" style="53" customWidth="1"/>
    <col min="9" max="9" width="3.28125" style="53" customWidth="1"/>
    <col min="10" max="10" width="3.7109375" style="53" customWidth="1"/>
    <col min="11" max="12" width="3.57421875" style="53" customWidth="1"/>
    <col min="13" max="14" width="3.7109375" style="53" customWidth="1"/>
    <col min="15" max="15" width="3.8515625" style="53" customWidth="1"/>
    <col min="16" max="16" width="3.57421875" style="53" customWidth="1"/>
    <col min="17" max="17" width="3.8515625" style="53" customWidth="1"/>
    <col min="18" max="18" width="4.7109375" style="53" customWidth="1"/>
    <col min="19" max="19" width="3.7109375" style="53" customWidth="1"/>
    <col min="20" max="20" width="4.00390625" style="53" customWidth="1"/>
    <col min="21" max="22" width="4.28125" style="53" customWidth="1"/>
    <col min="23" max="23" width="2.8515625" style="53" bestFit="1" customWidth="1"/>
    <col min="24" max="24" width="3.140625" style="53" bestFit="1" customWidth="1"/>
    <col min="25" max="25" width="4.8515625" style="53" customWidth="1"/>
    <col min="26" max="26" width="5.57421875" style="53" customWidth="1"/>
    <col min="27" max="27" width="6.28125" style="53" customWidth="1"/>
    <col min="28" max="28" width="80.00390625" style="17" customWidth="1"/>
    <col min="29" max="29" width="10.7109375" style="47" customWidth="1"/>
    <col min="30" max="30" width="7.57421875" style="48" customWidth="1"/>
    <col min="31" max="32" width="7.421875" style="48" customWidth="1"/>
    <col min="33" max="33" width="7.57421875" style="48" customWidth="1"/>
    <col min="34" max="34" width="8.28125" style="48" customWidth="1"/>
    <col min="35" max="35" width="7.8515625" style="48" customWidth="1"/>
    <col min="36" max="36" width="8.421875" style="48" customWidth="1"/>
    <col min="37" max="37" width="8.140625" style="48" customWidth="1"/>
    <col min="38" max="85" width="9.140625" style="17" customWidth="1"/>
    <col min="86" max="16384" width="9.140625" style="17" customWidth="1"/>
  </cols>
  <sheetData>
    <row r="6" spans="4:42" ht="15">
      <c r="D6" s="54"/>
      <c r="E6" s="54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11"/>
      <c r="AC6" s="13"/>
      <c r="AD6" s="14"/>
      <c r="AE6" s="14"/>
      <c r="AF6" s="122" t="s">
        <v>33</v>
      </c>
      <c r="AG6" s="122"/>
      <c r="AH6" s="122"/>
      <c r="AI6" s="122"/>
      <c r="AJ6" s="122"/>
      <c r="AK6" s="122"/>
      <c r="AL6" s="15"/>
      <c r="AM6" s="16"/>
      <c r="AN6" s="16"/>
      <c r="AO6" s="16"/>
      <c r="AP6" s="16"/>
    </row>
    <row r="7" spans="4:42" ht="56.25" customHeight="1">
      <c r="D7" s="54"/>
      <c r="E7" s="54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11"/>
      <c r="AC7" s="13"/>
      <c r="AD7" s="14"/>
      <c r="AE7" s="123" t="s">
        <v>167</v>
      </c>
      <c r="AF7" s="123"/>
      <c r="AG7" s="123"/>
      <c r="AH7" s="123"/>
      <c r="AI7" s="123"/>
      <c r="AJ7" s="123"/>
      <c r="AK7" s="123"/>
      <c r="AL7" s="15"/>
      <c r="AM7" s="16"/>
      <c r="AN7" s="16"/>
      <c r="AO7" s="16"/>
      <c r="AP7" s="16"/>
    </row>
    <row r="8" spans="4:42" ht="15">
      <c r="D8" s="54"/>
      <c r="E8" s="54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11"/>
      <c r="AC8" s="13"/>
      <c r="AD8" s="14"/>
      <c r="AE8" s="14"/>
      <c r="AF8" s="14"/>
      <c r="AG8" s="123"/>
      <c r="AH8" s="123"/>
      <c r="AI8" s="123"/>
      <c r="AJ8" s="123"/>
      <c r="AK8" s="123"/>
      <c r="AL8" s="123"/>
      <c r="AM8" s="123"/>
      <c r="AN8" s="16"/>
      <c r="AO8" s="16"/>
      <c r="AP8" s="16"/>
    </row>
    <row r="9" spans="4:43" s="21" customFormat="1" ht="18.75">
      <c r="D9" s="56"/>
      <c r="E9" s="56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8"/>
      <c r="AM9" s="19"/>
      <c r="AN9" s="19"/>
      <c r="AO9" s="19"/>
      <c r="AP9" s="20"/>
      <c r="AQ9" s="20"/>
    </row>
    <row r="10" spans="4:43" s="21" customFormat="1" ht="18.75">
      <c r="D10" s="56"/>
      <c r="E10" s="56"/>
      <c r="F10" s="125" t="s">
        <v>16</v>
      </c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8"/>
      <c r="AM10" s="19"/>
      <c r="AN10" s="19"/>
      <c r="AO10" s="19"/>
      <c r="AP10" s="20"/>
      <c r="AQ10" s="20"/>
    </row>
    <row r="11" spans="4:43" s="21" customFormat="1" ht="15.75">
      <c r="D11" s="55"/>
      <c r="E11" s="55"/>
      <c r="F11" s="126" t="s">
        <v>140</v>
      </c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22"/>
      <c r="AM11" s="23"/>
      <c r="AN11" s="23"/>
      <c r="AO11" s="23"/>
      <c r="AP11" s="24"/>
      <c r="AQ11" s="24"/>
    </row>
    <row r="12" spans="4:43" s="21" customFormat="1" ht="18.75">
      <c r="D12" s="55"/>
      <c r="E12" s="55"/>
      <c r="F12" s="120" t="s">
        <v>14</v>
      </c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8"/>
      <c r="AM12" s="19"/>
      <c r="AN12" s="19"/>
      <c r="AO12" s="19"/>
      <c r="AP12" s="24"/>
      <c r="AQ12" s="24"/>
    </row>
    <row r="13" spans="4:41" s="21" customFormat="1" ht="43.5" customHeight="1">
      <c r="D13" s="55"/>
      <c r="E13" s="114" t="s">
        <v>141</v>
      </c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25"/>
      <c r="AL13" s="19"/>
      <c r="AM13" s="19"/>
      <c r="AN13" s="24"/>
      <c r="AO13" s="24"/>
    </row>
    <row r="14" spans="4:43" s="21" customFormat="1" ht="1.5" customHeight="1">
      <c r="D14" s="55"/>
      <c r="E14" s="55"/>
      <c r="F14" s="119" t="s">
        <v>15</v>
      </c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26"/>
      <c r="AM14" s="23"/>
      <c r="AN14" s="23"/>
      <c r="AO14" s="23"/>
      <c r="AP14" s="24"/>
      <c r="AQ14" s="24"/>
    </row>
    <row r="15" spans="4:43" s="21" customFormat="1" ht="18.75">
      <c r="D15" s="55"/>
      <c r="J15" s="89"/>
      <c r="K15" s="89"/>
      <c r="L15" s="89"/>
      <c r="M15" s="89"/>
      <c r="N15" s="89"/>
      <c r="O15" s="89"/>
      <c r="P15" s="89"/>
      <c r="Q15" s="90" t="s">
        <v>4</v>
      </c>
      <c r="R15" s="90"/>
      <c r="S15" s="90"/>
      <c r="T15" s="90"/>
      <c r="U15" s="90"/>
      <c r="V15" s="90"/>
      <c r="AA15" s="50"/>
      <c r="AB15" s="27"/>
      <c r="AC15" s="28"/>
      <c r="AD15" s="29"/>
      <c r="AE15" s="30"/>
      <c r="AF15" s="30"/>
      <c r="AG15" s="30"/>
      <c r="AH15" s="30"/>
      <c r="AI15" s="31"/>
      <c r="AJ15" s="31"/>
      <c r="AK15" s="31"/>
      <c r="AL15" s="32"/>
      <c r="AM15" s="20"/>
      <c r="AN15" s="20"/>
      <c r="AO15" s="20"/>
      <c r="AP15" s="20"/>
      <c r="AQ15" s="20"/>
    </row>
    <row r="16" spans="4:43" s="21" customFormat="1" ht="15.75">
      <c r="D16" s="55"/>
      <c r="E16" s="55"/>
      <c r="F16" s="55"/>
      <c r="G16" s="55"/>
      <c r="H16" s="55"/>
      <c r="I16" s="55"/>
      <c r="J16" s="55"/>
      <c r="K16" s="55"/>
      <c r="L16" s="115" t="s">
        <v>55</v>
      </c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33"/>
      <c r="AM16" s="34"/>
      <c r="AN16" s="34"/>
      <c r="AO16" s="34"/>
      <c r="AP16" s="34"/>
      <c r="AQ16" s="34"/>
    </row>
    <row r="17" spans="4:43" s="21" customFormat="1" ht="15.75">
      <c r="D17" s="55"/>
      <c r="E17" s="55"/>
      <c r="F17" s="55"/>
      <c r="G17" s="55"/>
      <c r="H17" s="55"/>
      <c r="I17" s="55"/>
      <c r="J17" s="55"/>
      <c r="K17" s="55"/>
      <c r="L17" s="115" t="s">
        <v>49</v>
      </c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88"/>
      <c r="AL17" s="33"/>
      <c r="AM17" s="34"/>
      <c r="AN17" s="34"/>
      <c r="AO17" s="34"/>
      <c r="AP17" s="34"/>
      <c r="AQ17" s="34"/>
    </row>
    <row r="18" spans="4:43" s="21" customFormat="1" ht="15.75">
      <c r="D18" s="55"/>
      <c r="E18" s="55"/>
      <c r="F18" s="55"/>
      <c r="G18" s="55"/>
      <c r="H18" s="55"/>
      <c r="I18" s="55"/>
      <c r="J18" s="55"/>
      <c r="K18" s="55"/>
      <c r="L18" s="115" t="s">
        <v>54</v>
      </c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33"/>
      <c r="AM18" s="34"/>
      <c r="AN18" s="34"/>
      <c r="AO18" s="34"/>
      <c r="AP18" s="34"/>
      <c r="AQ18" s="34"/>
    </row>
    <row r="19" spans="4:43" s="21" customFormat="1" ht="15.75">
      <c r="D19" s="55"/>
      <c r="E19" s="55"/>
      <c r="F19" s="55"/>
      <c r="G19" s="55"/>
      <c r="H19" s="55"/>
      <c r="I19" s="55"/>
      <c r="J19" s="55"/>
      <c r="K19" s="55"/>
      <c r="L19" s="115" t="s">
        <v>50</v>
      </c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88"/>
      <c r="AI19" s="88"/>
      <c r="AJ19" s="88"/>
      <c r="AK19" s="88"/>
      <c r="AL19" s="33"/>
      <c r="AM19" s="34"/>
      <c r="AN19" s="34"/>
      <c r="AO19" s="34"/>
      <c r="AP19" s="34"/>
      <c r="AQ19" s="34"/>
    </row>
    <row r="20" spans="4:43" s="21" customFormat="1" ht="15.75">
      <c r="D20" s="55"/>
      <c r="E20" s="55"/>
      <c r="F20" s="55"/>
      <c r="G20" s="55"/>
      <c r="H20" s="55"/>
      <c r="I20" s="55"/>
      <c r="J20" s="55"/>
      <c r="K20" s="55"/>
      <c r="L20" s="115" t="s">
        <v>51</v>
      </c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88"/>
      <c r="AF20" s="88"/>
      <c r="AG20" s="88"/>
      <c r="AH20" s="88"/>
      <c r="AI20" s="88"/>
      <c r="AJ20" s="88"/>
      <c r="AK20" s="88"/>
      <c r="AL20" s="33"/>
      <c r="AM20" s="34"/>
      <c r="AN20" s="34"/>
      <c r="AO20" s="34"/>
      <c r="AP20" s="34"/>
      <c r="AQ20" s="34"/>
    </row>
    <row r="21" spans="4:43" s="21" customFormat="1" ht="15.75">
      <c r="D21" s="55"/>
      <c r="E21" s="55"/>
      <c r="F21" s="55"/>
      <c r="G21" s="55"/>
      <c r="H21" s="55"/>
      <c r="I21" s="55"/>
      <c r="J21" s="55"/>
      <c r="K21" s="55"/>
      <c r="L21" s="115" t="s">
        <v>52</v>
      </c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88"/>
      <c r="AD21" s="88"/>
      <c r="AE21" s="88"/>
      <c r="AF21" s="88"/>
      <c r="AG21" s="88"/>
      <c r="AH21" s="88"/>
      <c r="AI21" s="88"/>
      <c r="AJ21" s="88"/>
      <c r="AK21" s="88"/>
      <c r="AL21" s="33"/>
      <c r="AM21" s="34"/>
      <c r="AN21" s="34"/>
      <c r="AO21" s="34"/>
      <c r="AP21" s="34"/>
      <c r="AQ21" s="34"/>
    </row>
    <row r="22" spans="4:43" s="21" customFormat="1" ht="30" customHeight="1">
      <c r="D22" s="55"/>
      <c r="E22" s="55"/>
      <c r="F22" s="55"/>
      <c r="G22" s="55"/>
      <c r="H22" s="55"/>
      <c r="I22" s="55"/>
      <c r="J22" s="55"/>
      <c r="K22" s="55"/>
      <c r="L22" s="115" t="s">
        <v>53</v>
      </c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88"/>
      <c r="AF22" s="88"/>
      <c r="AG22" s="88"/>
      <c r="AH22" s="88"/>
      <c r="AI22" s="88"/>
      <c r="AJ22" s="88"/>
      <c r="AK22" s="88"/>
      <c r="AL22" s="33"/>
      <c r="AM22" s="34"/>
      <c r="AN22" s="34"/>
      <c r="AO22" s="34"/>
      <c r="AP22" s="34"/>
      <c r="AQ22" s="34"/>
    </row>
    <row r="23" spans="4:43" s="21" customFormat="1" ht="15.75">
      <c r="D23" s="55"/>
      <c r="E23" s="55"/>
      <c r="F23" s="55"/>
      <c r="G23" s="55"/>
      <c r="H23" s="55"/>
      <c r="I23" s="55"/>
      <c r="J23" s="55"/>
      <c r="K23" s="55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33"/>
      <c r="AM23" s="34"/>
      <c r="AN23" s="34"/>
      <c r="AO23" s="34"/>
      <c r="AP23" s="34"/>
      <c r="AQ23" s="34"/>
    </row>
    <row r="24" spans="1:38" s="35" customFormat="1" ht="14.25" customHeight="1">
      <c r="A24" s="118" t="s">
        <v>5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28" t="s">
        <v>8</v>
      </c>
      <c r="S24" s="129"/>
      <c r="T24" s="129"/>
      <c r="U24" s="129"/>
      <c r="V24" s="129"/>
      <c r="W24" s="129"/>
      <c r="X24" s="129"/>
      <c r="Y24" s="129"/>
      <c r="Z24" s="129"/>
      <c r="AA24" s="130"/>
      <c r="AB24" s="105" t="s">
        <v>9</v>
      </c>
      <c r="AC24" s="116" t="s">
        <v>0</v>
      </c>
      <c r="AD24" s="105" t="s">
        <v>10</v>
      </c>
      <c r="AE24" s="105"/>
      <c r="AF24" s="105"/>
      <c r="AG24" s="105"/>
      <c r="AH24" s="105"/>
      <c r="AI24" s="105"/>
      <c r="AJ24" s="105" t="s">
        <v>6</v>
      </c>
      <c r="AK24" s="105"/>
      <c r="AL24" s="11"/>
    </row>
    <row r="25" spans="1:38" s="35" customFormat="1" ht="14.25" customHeight="1">
      <c r="A25" s="106" t="s">
        <v>44</v>
      </c>
      <c r="B25" s="137"/>
      <c r="C25" s="107"/>
      <c r="D25" s="106" t="s">
        <v>12</v>
      </c>
      <c r="E25" s="107"/>
      <c r="F25" s="106" t="s">
        <v>13</v>
      </c>
      <c r="G25" s="107"/>
      <c r="H25" s="118" t="s">
        <v>11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31"/>
      <c r="S25" s="132"/>
      <c r="T25" s="132"/>
      <c r="U25" s="132"/>
      <c r="V25" s="132"/>
      <c r="W25" s="132"/>
      <c r="X25" s="132"/>
      <c r="Y25" s="132"/>
      <c r="Z25" s="132"/>
      <c r="AA25" s="133"/>
      <c r="AB25" s="105"/>
      <c r="AC25" s="127"/>
      <c r="AD25" s="105"/>
      <c r="AE25" s="105"/>
      <c r="AF25" s="105"/>
      <c r="AG25" s="105"/>
      <c r="AH25" s="105"/>
      <c r="AI25" s="105"/>
      <c r="AJ25" s="105"/>
      <c r="AK25" s="105"/>
      <c r="AL25" s="11"/>
    </row>
    <row r="26" spans="1:38" s="35" customFormat="1" ht="15">
      <c r="A26" s="108"/>
      <c r="B26" s="138"/>
      <c r="C26" s="109"/>
      <c r="D26" s="108"/>
      <c r="E26" s="109"/>
      <c r="F26" s="108"/>
      <c r="G26" s="109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34"/>
      <c r="S26" s="135"/>
      <c r="T26" s="135"/>
      <c r="U26" s="135"/>
      <c r="V26" s="135"/>
      <c r="W26" s="135"/>
      <c r="X26" s="135"/>
      <c r="Y26" s="135"/>
      <c r="Z26" s="135"/>
      <c r="AA26" s="136"/>
      <c r="AB26" s="105"/>
      <c r="AC26" s="127"/>
      <c r="AD26" s="105" t="s">
        <v>131</v>
      </c>
      <c r="AE26" s="105" t="s">
        <v>132</v>
      </c>
      <c r="AF26" s="105" t="s">
        <v>133</v>
      </c>
      <c r="AG26" s="105" t="s">
        <v>134</v>
      </c>
      <c r="AH26" s="105" t="s">
        <v>135</v>
      </c>
      <c r="AI26" s="105" t="s">
        <v>136</v>
      </c>
      <c r="AJ26" s="116" t="s">
        <v>1</v>
      </c>
      <c r="AK26" s="116" t="s">
        <v>2</v>
      </c>
      <c r="AL26" s="11"/>
    </row>
    <row r="27" spans="1:38" s="35" customFormat="1" ht="48">
      <c r="A27" s="110"/>
      <c r="B27" s="139"/>
      <c r="C27" s="111"/>
      <c r="D27" s="110"/>
      <c r="E27" s="111"/>
      <c r="F27" s="110"/>
      <c r="G27" s="111"/>
      <c r="H27" s="112" t="s">
        <v>17</v>
      </c>
      <c r="I27" s="113"/>
      <c r="J27" s="68" t="s">
        <v>45</v>
      </c>
      <c r="K27" s="112" t="s">
        <v>19</v>
      </c>
      <c r="L27" s="113"/>
      <c r="M27" s="112" t="s">
        <v>46</v>
      </c>
      <c r="N27" s="121"/>
      <c r="O27" s="121"/>
      <c r="P27" s="121"/>
      <c r="Q27" s="121"/>
      <c r="R27" s="112" t="s">
        <v>17</v>
      </c>
      <c r="S27" s="113"/>
      <c r="T27" s="68" t="s">
        <v>45</v>
      </c>
      <c r="U27" s="68" t="s">
        <v>18</v>
      </c>
      <c r="V27" s="68" t="s">
        <v>19</v>
      </c>
      <c r="W27" s="112" t="s">
        <v>47</v>
      </c>
      <c r="X27" s="121"/>
      <c r="Y27" s="113"/>
      <c r="Z27" s="112" t="s">
        <v>48</v>
      </c>
      <c r="AA27" s="113"/>
      <c r="AB27" s="105"/>
      <c r="AC27" s="117"/>
      <c r="AD27" s="105"/>
      <c r="AE27" s="105"/>
      <c r="AF27" s="105"/>
      <c r="AG27" s="105"/>
      <c r="AH27" s="105"/>
      <c r="AI27" s="105"/>
      <c r="AJ27" s="117"/>
      <c r="AK27" s="117"/>
      <c r="AL27" s="11"/>
    </row>
    <row r="28" spans="1:38" s="60" customFormat="1" ht="15">
      <c r="A28" s="68">
        <v>1</v>
      </c>
      <c r="B28" s="68">
        <v>2</v>
      </c>
      <c r="C28" s="68">
        <v>3</v>
      </c>
      <c r="D28" s="78">
        <v>4</v>
      </c>
      <c r="E28" s="78">
        <v>5</v>
      </c>
      <c r="F28" s="78">
        <v>6</v>
      </c>
      <c r="G28" s="78">
        <v>7</v>
      </c>
      <c r="H28" s="78">
        <v>8</v>
      </c>
      <c r="I28" s="68">
        <v>9</v>
      </c>
      <c r="J28" s="78">
        <v>10</v>
      </c>
      <c r="K28" s="68">
        <v>11</v>
      </c>
      <c r="L28" s="78">
        <v>12</v>
      </c>
      <c r="M28" s="68">
        <v>13</v>
      </c>
      <c r="N28" s="78">
        <v>14</v>
      </c>
      <c r="O28" s="68">
        <v>15</v>
      </c>
      <c r="P28" s="78">
        <v>16</v>
      </c>
      <c r="Q28" s="68">
        <v>17</v>
      </c>
      <c r="R28" s="78">
        <v>18</v>
      </c>
      <c r="S28" s="68">
        <v>19</v>
      </c>
      <c r="T28" s="78">
        <v>20</v>
      </c>
      <c r="U28" s="68">
        <v>21</v>
      </c>
      <c r="V28" s="78">
        <v>22</v>
      </c>
      <c r="W28" s="68">
        <v>23</v>
      </c>
      <c r="X28" s="78">
        <v>24</v>
      </c>
      <c r="Y28" s="68">
        <v>25</v>
      </c>
      <c r="Z28" s="78">
        <v>26</v>
      </c>
      <c r="AA28" s="68">
        <v>27</v>
      </c>
      <c r="AB28" s="1">
        <v>28</v>
      </c>
      <c r="AC28" s="1">
        <v>29</v>
      </c>
      <c r="AD28" s="1">
        <v>30</v>
      </c>
      <c r="AE28" s="1">
        <v>31</v>
      </c>
      <c r="AF28" s="1">
        <v>32</v>
      </c>
      <c r="AG28" s="1">
        <v>33</v>
      </c>
      <c r="AH28" s="1">
        <v>34</v>
      </c>
      <c r="AI28" s="1">
        <v>35</v>
      </c>
      <c r="AJ28" s="1">
        <v>36</v>
      </c>
      <c r="AK28" s="59">
        <v>37</v>
      </c>
      <c r="AL28" s="12"/>
    </row>
    <row r="29" spans="1:38" s="36" customFormat="1" ht="15">
      <c r="A29" s="68"/>
      <c r="B29" s="68"/>
      <c r="C29" s="68"/>
      <c r="D29" s="68"/>
      <c r="E29" s="68"/>
      <c r="F29" s="68"/>
      <c r="G29" s="68"/>
      <c r="H29" s="76"/>
      <c r="I29" s="76"/>
      <c r="J29" s="68"/>
      <c r="K29" s="76"/>
      <c r="L29" s="76"/>
      <c r="M29" s="76"/>
      <c r="N29" s="76"/>
      <c r="O29" s="76"/>
      <c r="P29" s="76"/>
      <c r="Q29" s="76"/>
      <c r="R29" s="68">
        <v>0</v>
      </c>
      <c r="S29" s="68">
        <v>5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37" t="s">
        <v>7</v>
      </c>
      <c r="AC29" s="1" t="s">
        <v>3</v>
      </c>
      <c r="AD29" s="140">
        <f aca="true" t="shared" si="0" ref="AD29:AJ29">AD33+AD59+AD86+AD93</f>
        <v>18153.2</v>
      </c>
      <c r="AE29" s="140">
        <f t="shared" si="0"/>
        <v>17244</v>
      </c>
      <c r="AF29" s="141">
        <f t="shared" si="0"/>
        <v>24813.6</v>
      </c>
      <c r="AG29" s="140">
        <f>AG33+AG59+AG86+AG93</f>
        <v>34230.893500000006</v>
      </c>
      <c r="AH29" s="140">
        <f t="shared" si="0"/>
        <v>23756.6</v>
      </c>
      <c r="AI29" s="140">
        <f t="shared" si="0"/>
        <v>15049.099999999999</v>
      </c>
      <c r="AJ29" s="141">
        <f t="shared" si="0"/>
        <v>133247.3935</v>
      </c>
      <c r="AK29" s="3">
        <v>2019</v>
      </c>
      <c r="AL29" s="4"/>
    </row>
    <row r="30" spans="1:38" s="36" customFormat="1" ht="24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87">
        <v>0</v>
      </c>
      <c r="S30" s="87">
        <v>5</v>
      </c>
      <c r="T30" s="87">
        <v>0</v>
      </c>
      <c r="U30" s="87">
        <v>1</v>
      </c>
      <c r="V30" s="87">
        <v>0</v>
      </c>
      <c r="W30" s="87">
        <v>0</v>
      </c>
      <c r="X30" s="87">
        <v>0</v>
      </c>
      <c r="Y30" s="87">
        <v>0</v>
      </c>
      <c r="Z30" s="87">
        <v>0</v>
      </c>
      <c r="AA30" s="87">
        <v>0</v>
      </c>
      <c r="AB30" s="2" t="s">
        <v>56</v>
      </c>
      <c r="AC30" s="1"/>
      <c r="AD30" s="3"/>
      <c r="AE30" s="3"/>
      <c r="AF30" s="3"/>
      <c r="AG30" s="3"/>
      <c r="AH30" s="3"/>
      <c r="AI30" s="3"/>
      <c r="AJ30" s="3"/>
      <c r="AK30" s="3"/>
      <c r="AL30" s="4"/>
    </row>
    <row r="31" spans="1:38" s="36" customFormat="1" ht="24">
      <c r="A31" s="79"/>
      <c r="B31" s="79"/>
      <c r="C31" s="79"/>
      <c r="D31" s="79"/>
      <c r="E31" s="79"/>
      <c r="F31" s="79"/>
      <c r="G31" s="79"/>
      <c r="H31" s="79"/>
      <c r="I31" s="80"/>
      <c r="J31" s="80"/>
      <c r="K31" s="80"/>
      <c r="L31" s="80"/>
      <c r="M31" s="80"/>
      <c r="N31" s="80"/>
      <c r="O31" s="80"/>
      <c r="P31" s="80"/>
      <c r="Q31" s="80"/>
      <c r="R31" s="87">
        <v>0</v>
      </c>
      <c r="S31" s="87">
        <v>5</v>
      </c>
      <c r="T31" s="87">
        <v>0</v>
      </c>
      <c r="U31" s="87">
        <v>1</v>
      </c>
      <c r="V31" s="87">
        <v>0</v>
      </c>
      <c r="W31" s="87">
        <v>0</v>
      </c>
      <c r="X31" s="87">
        <v>0</v>
      </c>
      <c r="Y31" s="87">
        <v>0</v>
      </c>
      <c r="Z31" s="87">
        <v>0</v>
      </c>
      <c r="AA31" s="87">
        <v>1</v>
      </c>
      <c r="AB31" s="2" t="s">
        <v>57</v>
      </c>
      <c r="AC31" s="1" t="s">
        <v>20</v>
      </c>
      <c r="AD31" s="3">
        <v>71</v>
      </c>
      <c r="AE31" s="3">
        <v>72</v>
      </c>
      <c r="AF31" s="3">
        <v>71.3</v>
      </c>
      <c r="AG31" s="3">
        <v>71.3</v>
      </c>
      <c r="AH31" s="3">
        <v>71.3</v>
      </c>
      <c r="AI31" s="3">
        <v>71.3</v>
      </c>
      <c r="AJ31" s="3">
        <f>AI31</f>
        <v>71.3</v>
      </c>
      <c r="AK31" s="3">
        <v>2016</v>
      </c>
      <c r="AL31" s="4"/>
    </row>
    <row r="32" spans="1:38" s="36" customFormat="1" ht="24">
      <c r="A32" s="81"/>
      <c r="B32" s="81"/>
      <c r="C32" s="81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1">
        <v>0</v>
      </c>
      <c r="S32" s="1">
        <v>5</v>
      </c>
      <c r="T32" s="40">
        <v>0</v>
      </c>
      <c r="U32" s="40">
        <v>1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2</v>
      </c>
      <c r="AB32" s="2" t="s">
        <v>58</v>
      </c>
      <c r="AC32" s="1" t="s">
        <v>20</v>
      </c>
      <c r="AD32" s="3">
        <v>54</v>
      </c>
      <c r="AE32" s="3">
        <v>56</v>
      </c>
      <c r="AF32" s="3">
        <v>85</v>
      </c>
      <c r="AG32" s="3">
        <v>85</v>
      </c>
      <c r="AH32" s="3">
        <v>85</v>
      </c>
      <c r="AI32" s="3">
        <v>85</v>
      </c>
      <c r="AJ32" s="3">
        <v>85</v>
      </c>
      <c r="AK32" s="3">
        <v>2016</v>
      </c>
      <c r="AL32" s="4"/>
    </row>
    <row r="33" spans="1:38" s="5" customFormat="1" ht="24">
      <c r="A33" s="82"/>
      <c r="B33" s="82"/>
      <c r="C33" s="82"/>
      <c r="D33" s="40"/>
      <c r="E33" s="40"/>
      <c r="F33" s="40"/>
      <c r="G33" s="57"/>
      <c r="H33" s="57"/>
      <c r="I33" s="57"/>
      <c r="J33" s="57"/>
      <c r="K33" s="57"/>
      <c r="L33" s="40"/>
      <c r="M33" s="40"/>
      <c r="N33" s="40"/>
      <c r="O33" s="40"/>
      <c r="P33" s="40"/>
      <c r="Q33" s="40"/>
      <c r="R33" s="1">
        <v>0</v>
      </c>
      <c r="S33" s="1">
        <v>5</v>
      </c>
      <c r="T33" s="40">
        <v>1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76" t="s">
        <v>40</v>
      </c>
      <c r="AC33" s="104" t="s">
        <v>3</v>
      </c>
      <c r="AD33" s="66">
        <f aca="true" t="shared" si="1" ref="AD33:AI33">AD41+AD51</f>
        <v>0</v>
      </c>
      <c r="AE33" s="66">
        <f t="shared" si="1"/>
        <v>334</v>
      </c>
      <c r="AF33" s="66">
        <f t="shared" si="1"/>
        <v>0</v>
      </c>
      <c r="AG33" s="9">
        <f t="shared" si="1"/>
        <v>0</v>
      </c>
      <c r="AH33" s="66">
        <f t="shared" si="1"/>
        <v>0</v>
      </c>
      <c r="AI33" s="66">
        <f t="shared" si="1"/>
        <v>0</v>
      </c>
      <c r="AJ33" s="66">
        <f>SUM(AD33:AI33)</f>
        <v>334</v>
      </c>
      <c r="AK33" s="71">
        <v>2015</v>
      </c>
      <c r="AL33" s="4"/>
    </row>
    <row r="34" spans="1:38" s="5" customFormat="1" ht="24">
      <c r="A34" s="82"/>
      <c r="B34" s="82"/>
      <c r="C34" s="82"/>
      <c r="D34" s="40"/>
      <c r="E34" s="40"/>
      <c r="F34" s="40"/>
      <c r="G34" s="57"/>
      <c r="H34" s="57"/>
      <c r="I34" s="57"/>
      <c r="J34" s="57"/>
      <c r="K34" s="57"/>
      <c r="L34" s="40"/>
      <c r="M34" s="40"/>
      <c r="N34" s="40"/>
      <c r="O34" s="40"/>
      <c r="P34" s="40"/>
      <c r="Q34" s="40"/>
      <c r="R34" s="1">
        <v>0</v>
      </c>
      <c r="S34" s="1">
        <v>5</v>
      </c>
      <c r="T34" s="40">
        <v>1</v>
      </c>
      <c r="U34" s="40">
        <v>0</v>
      </c>
      <c r="V34" s="40">
        <v>1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76" t="s">
        <v>59</v>
      </c>
      <c r="AC34" s="104" t="s">
        <v>3</v>
      </c>
      <c r="AD34" s="66">
        <v>0</v>
      </c>
      <c r="AE34" s="66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10">
        <v>2019</v>
      </c>
      <c r="AL34" s="4"/>
    </row>
    <row r="35" spans="1:38" s="5" customFormat="1" ht="24">
      <c r="A35" s="82"/>
      <c r="B35" s="82"/>
      <c r="C35" s="82"/>
      <c r="D35" s="40"/>
      <c r="E35" s="40"/>
      <c r="F35" s="40"/>
      <c r="G35" s="57"/>
      <c r="H35" s="57"/>
      <c r="I35" s="57"/>
      <c r="J35" s="57"/>
      <c r="K35" s="57"/>
      <c r="L35" s="40"/>
      <c r="M35" s="40"/>
      <c r="N35" s="40"/>
      <c r="O35" s="40"/>
      <c r="P35" s="40"/>
      <c r="Q35" s="40"/>
      <c r="R35" s="1">
        <v>0</v>
      </c>
      <c r="S35" s="1">
        <v>5</v>
      </c>
      <c r="T35" s="40">
        <v>1</v>
      </c>
      <c r="U35" s="40">
        <v>0</v>
      </c>
      <c r="V35" s="40">
        <v>1</v>
      </c>
      <c r="W35" s="40">
        <v>0</v>
      </c>
      <c r="X35" s="40">
        <v>0</v>
      </c>
      <c r="Y35" s="40">
        <v>0</v>
      </c>
      <c r="Z35" s="40">
        <v>0</v>
      </c>
      <c r="AA35" s="40">
        <v>1</v>
      </c>
      <c r="AB35" s="76" t="s">
        <v>60</v>
      </c>
      <c r="AC35" s="104" t="s">
        <v>22</v>
      </c>
      <c r="AD35" s="71">
        <v>1</v>
      </c>
      <c r="AE35" s="71">
        <v>1</v>
      </c>
      <c r="AF35" s="3">
        <v>1</v>
      </c>
      <c r="AG35" s="3">
        <v>1</v>
      </c>
      <c r="AH35" s="3">
        <v>1</v>
      </c>
      <c r="AI35" s="3">
        <v>1</v>
      </c>
      <c r="AJ35" s="3">
        <v>1</v>
      </c>
      <c r="AK35" s="3">
        <v>2019</v>
      </c>
      <c r="AL35" s="4"/>
    </row>
    <row r="36" spans="1:38" s="5" customFormat="1" ht="36">
      <c r="A36" s="82"/>
      <c r="B36" s="82"/>
      <c r="C36" s="82"/>
      <c r="D36" s="40"/>
      <c r="E36" s="40"/>
      <c r="F36" s="40"/>
      <c r="G36" s="57"/>
      <c r="H36" s="57"/>
      <c r="I36" s="57"/>
      <c r="J36" s="57"/>
      <c r="K36" s="57"/>
      <c r="L36" s="40"/>
      <c r="M36" s="40"/>
      <c r="N36" s="40"/>
      <c r="O36" s="40"/>
      <c r="P36" s="40"/>
      <c r="Q36" s="40"/>
      <c r="R36" s="1">
        <v>0</v>
      </c>
      <c r="S36" s="1">
        <v>5</v>
      </c>
      <c r="T36" s="40">
        <v>1</v>
      </c>
      <c r="U36" s="40">
        <v>0</v>
      </c>
      <c r="V36" s="40">
        <v>1</v>
      </c>
      <c r="W36" s="40">
        <v>0</v>
      </c>
      <c r="X36" s="40">
        <v>0</v>
      </c>
      <c r="Y36" s="40">
        <v>0</v>
      </c>
      <c r="Z36" s="40">
        <v>0</v>
      </c>
      <c r="AA36" s="40">
        <v>2</v>
      </c>
      <c r="AB36" s="76" t="s">
        <v>61</v>
      </c>
      <c r="AC36" s="104" t="s">
        <v>20</v>
      </c>
      <c r="AD36" s="71">
        <v>100</v>
      </c>
      <c r="AE36" s="71">
        <v>100</v>
      </c>
      <c r="AF36" s="3">
        <v>91.8</v>
      </c>
      <c r="AG36" s="3">
        <v>94.4</v>
      </c>
      <c r="AH36" s="3">
        <v>100</v>
      </c>
      <c r="AI36" s="3">
        <v>100</v>
      </c>
      <c r="AJ36" s="3">
        <f>AI36</f>
        <v>100</v>
      </c>
      <c r="AK36" s="3">
        <v>2018</v>
      </c>
      <c r="AL36" s="4"/>
    </row>
    <row r="37" spans="1:38" s="5" customFormat="1" ht="36">
      <c r="A37" s="82"/>
      <c r="B37" s="82"/>
      <c r="C37" s="82"/>
      <c r="D37" s="40"/>
      <c r="E37" s="40"/>
      <c r="F37" s="40"/>
      <c r="G37" s="57"/>
      <c r="H37" s="57"/>
      <c r="I37" s="57"/>
      <c r="J37" s="57"/>
      <c r="K37" s="57"/>
      <c r="L37" s="40"/>
      <c r="M37" s="40"/>
      <c r="N37" s="40"/>
      <c r="O37" s="40"/>
      <c r="P37" s="40"/>
      <c r="Q37" s="40"/>
      <c r="R37" s="1">
        <v>0</v>
      </c>
      <c r="S37" s="1">
        <v>5</v>
      </c>
      <c r="T37" s="40">
        <v>1</v>
      </c>
      <c r="U37" s="40">
        <v>0</v>
      </c>
      <c r="V37" s="40">
        <v>1</v>
      </c>
      <c r="W37" s="40">
        <v>0</v>
      </c>
      <c r="X37" s="40">
        <v>0</v>
      </c>
      <c r="Y37" s="40">
        <v>1</v>
      </c>
      <c r="Z37" s="40">
        <v>0</v>
      </c>
      <c r="AA37" s="40">
        <v>0</v>
      </c>
      <c r="AB37" s="75" t="s">
        <v>62</v>
      </c>
      <c r="AC37" s="104" t="s">
        <v>22</v>
      </c>
      <c r="AD37" s="71">
        <v>1</v>
      </c>
      <c r="AE37" s="71">
        <v>1</v>
      </c>
      <c r="AF37" s="3">
        <v>1</v>
      </c>
      <c r="AG37" s="3">
        <v>1</v>
      </c>
      <c r="AH37" s="3">
        <v>1</v>
      </c>
      <c r="AI37" s="3">
        <v>1</v>
      </c>
      <c r="AJ37" s="3">
        <v>1</v>
      </c>
      <c r="AK37" s="3">
        <v>2019</v>
      </c>
      <c r="AL37" s="4"/>
    </row>
    <row r="38" spans="1:38" s="5" customFormat="1" ht="48">
      <c r="A38" s="82"/>
      <c r="B38" s="82"/>
      <c r="C38" s="82"/>
      <c r="D38" s="40"/>
      <c r="E38" s="40"/>
      <c r="F38" s="40"/>
      <c r="G38" s="57"/>
      <c r="H38" s="57"/>
      <c r="I38" s="57"/>
      <c r="J38" s="57"/>
      <c r="K38" s="57"/>
      <c r="L38" s="40"/>
      <c r="M38" s="40"/>
      <c r="N38" s="40"/>
      <c r="O38" s="40"/>
      <c r="P38" s="40"/>
      <c r="Q38" s="40"/>
      <c r="R38" s="1">
        <v>0</v>
      </c>
      <c r="S38" s="1">
        <v>5</v>
      </c>
      <c r="T38" s="40">
        <v>1</v>
      </c>
      <c r="U38" s="40">
        <v>0</v>
      </c>
      <c r="V38" s="40">
        <v>1</v>
      </c>
      <c r="W38" s="40">
        <v>0</v>
      </c>
      <c r="X38" s="40">
        <v>0</v>
      </c>
      <c r="Y38" s="40">
        <v>1</v>
      </c>
      <c r="Z38" s="40">
        <v>0</v>
      </c>
      <c r="AA38" s="40">
        <v>1</v>
      </c>
      <c r="AB38" s="76" t="s">
        <v>63</v>
      </c>
      <c r="AC38" s="104" t="s">
        <v>21</v>
      </c>
      <c r="AD38" s="71">
        <v>8</v>
      </c>
      <c r="AE38" s="71">
        <v>8</v>
      </c>
      <c r="AF38" s="3">
        <v>8</v>
      </c>
      <c r="AG38" s="3">
        <v>8</v>
      </c>
      <c r="AH38" s="3">
        <v>8</v>
      </c>
      <c r="AI38" s="3">
        <v>8</v>
      </c>
      <c r="AJ38" s="3">
        <f>SUM(AD38:AI38)</f>
        <v>48</v>
      </c>
      <c r="AK38" s="3">
        <v>2019</v>
      </c>
      <c r="AL38" s="4"/>
    </row>
    <row r="39" spans="1:38" s="5" customFormat="1" ht="36">
      <c r="A39" s="82"/>
      <c r="B39" s="82"/>
      <c r="C39" s="82"/>
      <c r="D39" s="40"/>
      <c r="E39" s="40"/>
      <c r="F39" s="40"/>
      <c r="G39" s="57"/>
      <c r="H39" s="57"/>
      <c r="I39" s="57"/>
      <c r="J39" s="57"/>
      <c r="K39" s="57"/>
      <c r="L39" s="40"/>
      <c r="M39" s="40"/>
      <c r="N39" s="40"/>
      <c r="O39" s="40"/>
      <c r="P39" s="40"/>
      <c r="Q39" s="40"/>
      <c r="R39" s="1">
        <v>0</v>
      </c>
      <c r="S39" s="1">
        <v>5</v>
      </c>
      <c r="T39" s="40">
        <v>1</v>
      </c>
      <c r="U39" s="40">
        <v>0</v>
      </c>
      <c r="V39" s="40">
        <v>1</v>
      </c>
      <c r="W39" s="40">
        <v>0</v>
      </c>
      <c r="X39" s="40">
        <v>0</v>
      </c>
      <c r="Y39" s="40">
        <v>2</v>
      </c>
      <c r="Z39" s="40">
        <v>0</v>
      </c>
      <c r="AA39" s="40">
        <v>0</v>
      </c>
      <c r="AB39" s="75" t="s">
        <v>64</v>
      </c>
      <c r="AC39" s="104" t="s">
        <v>22</v>
      </c>
      <c r="AD39" s="71">
        <v>1</v>
      </c>
      <c r="AE39" s="71">
        <v>1</v>
      </c>
      <c r="AF39" s="3">
        <v>1</v>
      </c>
      <c r="AG39" s="3">
        <v>1</v>
      </c>
      <c r="AH39" s="3">
        <v>1</v>
      </c>
      <c r="AI39" s="3">
        <v>1</v>
      </c>
      <c r="AJ39" s="3">
        <v>1</v>
      </c>
      <c r="AK39" s="3">
        <v>2019</v>
      </c>
      <c r="AL39" s="4"/>
    </row>
    <row r="40" spans="1:38" s="5" customFormat="1" ht="15">
      <c r="A40" s="82"/>
      <c r="B40" s="82"/>
      <c r="C40" s="82"/>
      <c r="D40" s="40"/>
      <c r="E40" s="40"/>
      <c r="F40" s="40"/>
      <c r="G40" s="57"/>
      <c r="H40" s="57"/>
      <c r="I40" s="57"/>
      <c r="J40" s="57"/>
      <c r="K40" s="57"/>
      <c r="L40" s="40"/>
      <c r="M40" s="40"/>
      <c r="N40" s="40"/>
      <c r="O40" s="40"/>
      <c r="P40" s="40"/>
      <c r="Q40" s="40"/>
      <c r="R40" s="1">
        <v>0</v>
      </c>
      <c r="S40" s="1">
        <v>5</v>
      </c>
      <c r="T40" s="40">
        <v>1</v>
      </c>
      <c r="U40" s="40">
        <v>0</v>
      </c>
      <c r="V40" s="40">
        <v>1</v>
      </c>
      <c r="W40" s="40">
        <v>0</v>
      </c>
      <c r="X40" s="40">
        <v>0</v>
      </c>
      <c r="Y40" s="40">
        <v>2</v>
      </c>
      <c r="Z40" s="40">
        <v>0</v>
      </c>
      <c r="AA40" s="40">
        <v>1</v>
      </c>
      <c r="AB40" s="76" t="s">
        <v>65</v>
      </c>
      <c r="AC40" s="104" t="s">
        <v>21</v>
      </c>
      <c r="AD40" s="71">
        <v>2</v>
      </c>
      <c r="AE40" s="71">
        <v>2</v>
      </c>
      <c r="AF40" s="3">
        <v>2</v>
      </c>
      <c r="AG40" s="3">
        <v>2</v>
      </c>
      <c r="AH40" s="3">
        <v>2</v>
      </c>
      <c r="AI40" s="3">
        <v>2</v>
      </c>
      <c r="AJ40" s="3">
        <f>AI40</f>
        <v>2</v>
      </c>
      <c r="AK40" s="3">
        <v>2019</v>
      </c>
      <c r="AL40" s="4"/>
    </row>
    <row r="41" spans="1:38" s="5" customFormat="1" ht="15">
      <c r="A41" s="82"/>
      <c r="B41" s="82"/>
      <c r="C41" s="82"/>
      <c r="D41" s="40"/>
      <c r="E41" s="40"/>
      <c r="F41" s="40"/>
      <c r="G41" s="57"/>
      <c r="H41" s="57"/>
      <c r="I41" s="57"/>
      <c r="J41" s="57"/>
      <c r="K41" s="57"/>
      <c r="L41" s="40"/>
      <c r="M41" s="40"/>
      <c r="N41" s="40"/>
      <c r="O41" s="40"/>
      <c r="P41" s="40"/>
      <c r="Q41" s="40"/>
      <c r="R41" s="1">
        <v>0</v>
      </c>
      <c r="S41" s="1">
        <v>5</v>
      </c>
      <c r="T41" s="40">
        <v>1</v>
      </c>
      <c r="U41" s="40">
        <v>0</v>
      </c>
      <c r="V41" s="40">
        <v>2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75" t="s">
        <v>66</v>
      </c>
      <c r="AC41" s="104" t="s">
        <v>3</v>
      </c>
      <c r="AD41" s="66">
        <f>AD49</f>
        <v>0</v>
      </c>
      <c r="AE41" s="66">
        <f aca="true" t="shared" si="2" ref="AE41:AJ41">AE49</f>
        <v>334</v>
      </c>
      <c r="AF41" s="9">
        <f t="shared" si="2"/>
        <v>0</v>
      </c>
      <c r="AG41" s="9">
        <f t="shared" si="2"/>
        <v>0</v>
      </c>
      <c r="AH41" s="9">
        <f t="shared" si="2"/>
        <v>0</v>
      </c>
      <c r="AI41" s="9">
        <f t="shared" si="2"/>
        <v>0</v>
      </c>
      <c r="AJ41" s="9">
        <f t="shared" si="2"/>
        <v>334</v>
      </c>
      <c r="AK41" s="3">
        <v>2015</v>
      </c>
      <c r="AL41" s="4"/>
    </row>
    <row r="42" spans="1:38" s="5" customFormat="1" ht="24">
      <c r="A42" s="82"/>
      <c r="B42" s="82"/>
      <c r="C42" s="82"/>
      <c r="D42" s="40"/>
      <c r="E42" s="40"/>
      <c r="F42" s="40"/>
      <c r="G42" s="57"/>
      <c r="H42" s="57"/>
      <c r="I42" s="57"/>
      <c r="J42" s="57"/>
      <c r="K42" s="57"/>
      <c r="L42" s="40"/>
      <c r="M42" s="40"/>
      <c r="N42" s="40"/>
      <c r="O42" s="40"/>
      <c r="P42" s="40"/>
      <c r="Q42" s="40"/>
      <c r="R42" s="1">
        <v>0</v>
      </c>
      <c r="S42" s="1">
        <v>5</v>
      </c>
      <c r="T42" s="40">
        <v>1</v>
      </c>
      <c r="U42" s="40">
        <v>0</v>
      </c>
      <c r="V42" s="40">
        <v>2</v>
      </c>
      <c r="W42" s="40">
        <v>0</v>
      </c>
      <c r="X42" s="40">
        <v>0</v>
      </c>
      <c r="Y42" s="40">
        <v>0</v>
      </c>
      <c r="Z42" s="40">
        <v>0</v>
      </c>
      <c r="AA42" s="40">
        <v>1</v>
      </c>
      <c r="AB42" s="2" t="s">
        <v>67</v>
      </c>
      <c r="AC42" s="1" t="s">
        <v>20</v>
      </c>
      <c r="AD42" s="10">
        <v>0</v>
      </c>
      <c r="AE42" s="9">
        <f>AE44*100/641</f>
        <v>9.82839313572543</v>
      </c>
      <c r="AF42" s="9">
        <f>9*100/638</f>
        <v>1.4106583072100314</v>
      </c>
      <c r="AG42" s="9">
        <f>12*100/638</f>
        <v>1.8808777429467085</v>
      </c>
      <c r="AH42" s="9">
        <f>15*100/638</f>
        <v>2.3510971786833856</v>
      </c>
      <c r="AI42" s="9">
        <f>15*100/638</f>
        <v>2.3510971786833856</v>
      </c>
      <c r="AJ42" s="9">
        <v>17.9</v>
      </c>
      <c r="AK42" s="3">
        <v>2019</v>
      </c>
      <c r="AL42" s="4"/>
    </row>
    <row r="43" spans="1:38" s="5" customFormat="1" ht="24">
      <c r="A43" s="82"/>
      <c r="B43" s="82"/>
      <c r="C43" s="82"/>
      <c r="D43" s="40"/>
      <c r="E43" s="40"/>
      <c r="F43" s="40"/>
      <c r="G43" s="57"/>
      <c r="H43" s="57"/>
      <c r="I43" s="57"/>
      <c r="J43" s="57"/>
      <c r="K43" s="57"/>
      <c r="L43" s="40"/>
      <c r="M43" s="40"/>
      <c r="N43" s="40"/>
      <c r="O43" s="40"/>
      <c r="P43" s="40"/>
      <c r="Q43" s="40"/>
      <c r="R43" s="1">
        <v>0</v>
      </c>
      <c r="S43" s="1">
        <v>5</v>
      </c>
      <c r="T43" s="40">
        <v>1</v>
      </c>
      <c r="U43" s="40">
        <v>0</v>
      </c>
      <c r="V43" s="40">
        <v>2</v>
      </c>
      <c r="W43" s="40">
        <v>0</v>
      </c>
      <c r="X43" s="40">
        <v>0</v>
      </c>
      <c r="Y43" s="40">
        <v>1</v>
      </c>
      <c r="Z43" s="40">
        <v>0</v>
      </c>
      <c r="AA43" s="40">
        <v>0</v>
      </c>
      <c r="AB43" s="2" t="s">
        <v>68</v>
      </c>
      <c r="AC43" s="1" t="s">
        <v>22</v>
      </c>
      <c r="AD43" s="10">
        <v>0</v>
      </c>
      <c r="AE43" s="10">
        <v>1</v>
      </c>
      <c r="AF43" s="10">
        <v>1</v>
      </c>
      <c r="AG43" s="10">
        <v>1</v>
      </c>
      <c r="AH43" s="10">
        <v>1</v>
      </c>
      <c r="AI43" s="10">
        <v>1</v>
      </c>
      <c r="AJ43" s="10">
        <v>1</v>
      </c>
      <c r="AK43" s="3">
        <v>2015</v>
      </c>
      <c r="AL43" s="4"/>
    </row>
    <row r="44" spans="1:38" s="5" customFormat="1" ht="24">
      <c r="A44" s="82"/>
      <c r="B44" s="82"/>
      <c r="C44" s="82"/>
      <c r="D44" s="40"/>
      <c r="E44" s="40"/>
      <c r="F44" s="40"/>
      <c r="G44" s="57"/>
      <c r="H44" s="57"/>
      <c r="I44" s="57"/>
      <c r="J44" s="57"/>
      <c r="K44" s="57"/>
      <c r="L44" s="40"/>
      <c r="M44" s="40"/>
      <c r="N44" s="40"/>
      <c r="O44" s="40"/>
      <c r="P44" s="40"/>
      <c r="Q44" s="40"/>
      <c r="R44" s="1">
        <v>0</v>
      </c>
      <c r="S44" s="1">
        <v>5</v>
      </c>
      <c r="T44" s="40">
        <v>1</v>
      </c>
      <c r="U44" s="40">
        <v>0</v>
      </c>
      <c r="V44" s="40">
        <v>2</v>
      </c>
      <c r="W44" s="40">
        <v>0</v>
      </c>
      <c r="X44" s="40">
        <v>0</v>
      </c>
      <c r="Y44" s="40">
        <v>1</v>
      </c>
      <c r="Z44" s="40">
        <v>0</v>
      </c>
      <c r="AA44" s="40">
        <v>1</v>
      </c>
      <c r="AB44" s="2" t="s">
        <v>148</v>
      </c>
      <c r="AC44" s="1" t="s">
        <v>21</v>
      </c>
      <c r="AD44" s="10">
        <v>0</v>
      </c>
      <c r="AE44" s="10">
        <v>63</v>
      </c>
      <c r="AF44" s="10">
        <v>12</v>
      </c>
      <c r="AG44" s="10">
        <v>15</v>
      </c>
      <c r="AH44" s="10">
        <v>15</v>
      </c>
      <c r="AI44" s="10">
        <v>15</v>
      </c>
      <c r="AJ44" s="10">
        <f>SUM(AE44:AI44)</f>
        <v>120</v>
      </c>
      <c r="AK44" s="3">
        <v>2019</v>
      </c>
      <c r="AL44" s="4"/>
    </row>
    <row r="45" spans="1:38" s="5" customFormat="1" ht="24">
      <c r="A45" s="82"/>
      <c r="B45" s="82"/>
      <c r="C45" s="82"/>
      <c r="D45" s="40"/>
      <c r="E45" s="40"/>
      <c r="F45" s="40"/>
      <c r="G45" s="57"/>
      <c r="H45" s="57"/>
      <c r="I45" s="57"/>
      <c r="J45" s="57"/>
      <c r="K45" s="57"/>
      <c r="L45" s="40"/>
      <c r="M45" s="40"/>
      <c r="N45" s="40"/>
      <c r="O45" s="40"/>
      <c r="P45" s="40"/>
      <c r="Q45" s="40"/>
      <c r="R45" s="1">
        <v>0</v>
      </c>
      <c r="S45" s="1">
        <v>5</v>
      </c>
      <c r="T45" s="40">
        <v>1</v>
      </c>
      <c r="U45" s="40">
        <v>0</v>
      </c>
      <c r="V45" s="40">
        <v>2</v>
      </c>
      <c r="W45" s="40">
        <v>0</v>
      </c>
      <c r="X45" s="40">
        <v>0</v>
      </c>
      <c r="Y45" s="40">
        <v>2</v>
      </c>
      <c r="Z45" s="40">
        <v>0</v>
      </c>
      <c r="AA45" s="40">
        <v>0</v>
      </c>
      <c r="AB45" s="2" t="s">
        <v>69</v>
      </c>
      <c r="AC45" s="1" t="s">
        <v>22</v>
      </c>
      <c r="AD45" s="10">
        <v>0</v>
      </c>
      <c r="AE45" s="10">
        <v>0</v>
      </c>
      <c r="AF45" s="10">
        <v>1</v>
      </c>
      <c r="AG45" s="10">
        <v>1</v>
      </c>
      <c r="AH45" s="10">
        <v>1</v>
      </c>
      <c r="AI45" s="10">
        <v>1</v>
      </c>
      <c r="AJ45" s="10">
        <v>1</v>
      </c>
      <c r="AK45" s="3">
        <v>2016</v>
      </c>
      <c r="AL45" s="4"/>
    </row>
    <row r="46" spans="1:38" s="5" customFormat="1" ht="36">
      <c r="A46" s="82"/>
      <c r="B46" s="82"/>
      <c r="C46" s="82"/>
      <c r="D46" s="40"/>
      <c r="E46" s="40"/>
      <c r="F46" s="40"/>
      <c r="G46" s="57"/>
      <c r="H46" s="57"/>
      <c r="I46" s="57"/>
      <c r="J46" s="57"/>
      <c r="K46" s="57"/>
      <c r="L46" s="40"/>
      <c r="M46" s="40"/>
      <c r="N46" s="40"/>
      <c r="O46" s="40"/>
      <c r="P46" s="40"/>
      <c r="Q46" s="40"/>
      <c r="R46" s="1">
        <v>0</v>
      </c>
      <c r="S46" s="1">
        <v>5</v>
      </c>
      <c r="T46" s="40">
        <v>1</v>
      </c>
      <c r="U46" s="40">
        <v>0</v>
      </c>
      <c r="V46" s="40">
        <v>2</v>
      </c>
      <c r="W46" s="40">
        <v>0</v>
      </c>
      <c r="X46" s="40">
        <v>0</v>
      </c>
      <c r="Y46" s="40">
        <v>2</v>
      </c>
      <c r="Z46" s="40">
        <v>0</v>
      </c>
      <c r="AA46" s="40">
        <v>1</v>
      </c>
      <c r="AB46" s="2" t="s">
        <v>70</v>
      </c>
      <c r="AC46" s="1" t="s">
        <v>20</v>
      </c>
      <c r="AD46" s="10">
        <v>0</v>
      </c>
      <c r="AE46" s="10">
        <f>63/AE44*100</f>
        <v>100</v>
      </c>
      <c r="AF46" s="10">
        <v>100</v>
      </c>
      <c r="AG46" s="10">
        <v>100</v>
      </c>
      <c r="AH46" s="10">
        <v>100</v>
      </c>
      <c r="AI46" s="10">
        <v>100</v>
      </c>
      <c r="AJ46" s="10">
        <v>100</v>
      </c>
      <c r="AK46" s="3">
        <v>2015</v>
      </c>
      <c r="AL46" s="4"/>
    </row>
    <row r="47" spans="1:38" s="5" customFormat="1" ht="39" customHeight="1">
      <c r="A47" s="82"/>
      <c r="B47" s="82"/>
      <c r="C47" s="8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>
        <v>0</v>
      </c>
      <c r="S47" s="1">
        <v>5</v>
      </c>
      <c r="T47" s="40">
        <v>1</v>
      </c>
      <c r="U47" s="40">
        <v>0</v>
      </c>
      <c r="V47" s="40">
        <v>2</v>
      </c>
      <c r="W47" s="40">
        <v>0</v>
      </c>
      <c r="X47" s="40">
        <v>0</v>
      </c>
      <c r="Y47" s="40">
        <v>3</v>
      </c>
      <c r="Z47" s="40">
        <v>0</v>
      </c>
      <c r="AA47" s="40">
        <v>0</v>
      </c>
      <c r="AB47" s="2" t="s">
        <v>149</v>
      </c>
      <c r="AC47" s="1" t="s">
        <v>22</v>
      </c>
      <c r="AD47" s="10">
        <v>1</v>
      </c>
      <c r="AE47" s="10">
        <v>1</v>
      </c>
      <c r="AF47" s="10">
        <v>1</v>
      </c>
      <c r="AG47" s="10">
        <v>1</v>
      </c>
      <c r="AH47" s="10">
        <v>1</v>
      </c>
      <c r="AI47" s="10">
        <v>1</v>
      </c>
      <c r="AJ47" s="10">
        <v>1</v>
      </c>
      <c r="AK47" s="3">
        <v>2019</v>
      </c>
      <c r="AL47" s="4"/>
    </row>
    <row r="48" spans="1:38" s="5" customFormat="1" ht="24">
      <c r="A48" s="82"/>
      <c r="B48" s="82"/>
      <c r="C48" s="82"/>
      <c r="D48" s="40"/>
      <c r="E48" s="40"/>
      <c r="F48" s="40"/>
      <c r="G48" s="57"/>
      <c r="H48" s="57"/>
      <c r="I48" s="57"/>
      <c r="J48" s="57"/>
      <c r="K48" s="57"/>
      <c r="L48" s="40"/>
      <c r="M48" s="40"/>
      <c r="N48" s="40"/>
      <c r="O48" s="40"/>
      <c r="P48" s="40"/>
      <c r="Q48" s="40"/>
      <c r="R48" s="1">
        <v>0</v>
      </c>
      <c r="S48" s="1">
        <v>5</v>
      </c>
      <c r="T48" s="40">
        <v>1</v>
      </c>
      <c r="U48" s="40">
        <v>0</v>
      </c>
      <c r="V48" s="40">
        <v>2</v>
      </c>
      <c r="W48" s="40">
        <v>0</v>
      </c>
      <c r="X48" s="40">
        <v>0</v>
      </c>
      <c r="Y48" s="40">
        <v>3</v>
      </c>
      <c r="Z48" s="40">
        <v>0</v>
      </c>
      <c r="AA48" s="40">
        <v>1</v>
      </c>
      <c r="AB48" s="2" t="s">
        <v>71</v>
      </c>
      <c r="AC48" s="1" t="s">
        <v>21</v>
      </c>
      <c r="AD48" s="10">
        <v>4</v>
      </c>
      <c r="AE48" s="10">
        <v>4</v>
      </c>
      <c r="AF48" s="10">
        <v>4</v>
      </c>
      <c r="AG48" s="10">
        <v>4</v>
      </c>
      <c r="AH48" s="10">
        <v>4</v>
      </c>
      <c r="AI48" s="10">
        <v>4</v>
      </c>
      <c r="AJ48" s="10">
        <f>SUM(AD48:AI48)</f>
        <v>24</v>
      </c>
      <c r="AK48" s="3">
        <v>2019</v>
      </c>
      <c r="AL48" s="4"/>
    </row>
    <row r="49" spans="1:38" s="5" customFormat="1" ht="36">
      <c r="A49" s="82"/>
      <c r="B49" s="82"/>
      <c r="C49" s="82"/>
      <c r="D49" s="40"/>
      <c r="E49" s="40"/>
      <c r="F49" s="40"/>
      <c r="G49" s="57"/>
      <c r="H49" s="57"/>
      <c r="I49" s="57"/>
      <c r="J49" s="57"/>
      <c r="K49" s="57"/>
      <c r="L49" s="40"/>
      <c r="M49" s="40"/>
      <c r="N49" s="40"/>
      <c r="O49" s="40"/>
      <c r="P49" s="40"/>
      <c r="Q49" s="40"/>
      <c r="R49" s="1">
        <v>0</v>
      </c>
      <c r="S49" s="1">
        <v>5</v>
      </c>
      <c r="T49" s="40">
        <v>1</v>
      </c>
      <c r="U49" s="40">
        <v>0</v>
      </c>
      <c r="V49" s="40">
        <v>2</v>
      </c>
      <c r="W49" s="40">
        <v>0</v>
      </c>
      <c r="X49" s="40">
        <v>0</v>
      </c>
      <c r="Y49" s="40">
        <v>4</v>
      </c>
      <c r="Z49" s="40">
        <v>0</v>
      </c>
      <c r="AA49" s="40">
        <v>0</v>
      </c>
      <c r="AB49" s="2" t="s">
        <v>150</v>
      </c>
      <c r="AC49" s="1" t="s">
        <v>3</v>
      </c>
      <c r="AD49" s="10">
        <v>0</v>
      </c>
      <c r="AE49" s="10">
        <v>334</v>
      </c>
      <c r="AF49" s="10">
        <v>0</v>
      </c>
      <c r="AG49" s="10">
        <v>0</v>
      </c>
      <c r="AH49" s="10">
        <v>0</v>
      </c>
      <c r="AI49" s="10">
        <v>0</v>
      </c>
      <c r="AJ49" s="10">
        <f>SUM(AD49:AI49)</f>
        <v>334</v>
      </c>
      <c r="AK49" s="3">
        <v>2015</v>
      </c>
      <c r="AL49" s="4"/>
    </row>
    <row r="50" spans="1:38" s="5" customFormat="1" ht="24">
      <c r="A50" s="82"/>
      <c r="B50" s="82"/>
      <c r="C50" s="82"/>
      <c r="D50" s="40"/>
      <c r="E50" s="40"/>
      <c r="F50" s="40"/>
      <c r="G50" s="57"/>
      <c r="H50" s="57"/>
      <c r="I50" s="57"/>
      <c r="J50" s="57"/>
      <c r="K50" s="57"/>
      <c r="L50" s="40"/>
      <c r="M50" s="40"/>
      <c r="N50" s="40"/>
      <c r="O50" s="40"/>
      <c r="P50" s="40"/>
      <c r="Q50" s="40"/>
      <c r="R50" s="1">
        <v>0</v>
      </c>
      <c r="S50" s="1">
        <v>5</v>
      </c>
      <c r="T50" s="40">
        <v>1</v>
      </c>
      <c r="U50" s="40">
        <v>0</v>
      </c>
      <c r="V50" s="40">
        <v>2</v>
      </c>
      <c r="W50" s="40">
        <v>0</v>
      </c>
      <c r="X50" s="40">
        <v>0</v>
      </c>
      <c r="Y50" s="40">
        <v>4</v>
      </c>
      <c r="Z50" s="40">
        <v>0</v>
      </c>
      <c r="AA50" s="40">
        <v>1</v>
      </c>
      <c r="AB50" s="2" t="s">
        <v>151</v>
      </c>
      <c r="AC50" s="1" t="s">
        <v>21</v>
      </c>
      <c r="AD50" s="10">
        <v>0</v>
      </c>
      <c r="AE50" s="10">
        <v>2</v>
      </c>
      <c r="AF50" s="10">
        <v>0</v>
      </c>
      <c r="AG50" s="10">
        <v>0</v>
      </c>
      <c r="AH50" s="10">
        <v>0</v>
      </c>
      <c r="AI50" s="10">
        <v>0</v>
      </c>
      <c r="AJ50" s="10">
        <f>SUM(AD50:AI50)</f>
        <v>2</v>
      </c>
      <c r="AK50" s="3">
        <v>2015</v>
      </c>
      <c r="AL50" s="4"/>
    </row>
    <row r="51" spans="1:38" s="5" customFormat="1" ht="24">
      <c r="A51" s="82"/>
      <c r="B51" s="82"/>
      <c r="C51" s="82"/>
      <c r="D51" s="40"/>
      <c r="E51" s="40"/>
      <c r="F51" s="40"/>
      <c r="G51" s="57"/>
      <c r="H51" s="57"/>
      <c r="I51" s="57"/>
      <c r="J51" s="57"/>
      <c r="K51" s="57"/>
      <c r="L51" s="40"/>
      <c r="M51" s="40"/>
      <c r="N51" s="40"/>
      <c r="O51" s="40"/>
      <c r="P51" s="40"/>
      <c r="Q51" s="40"/>
      <c r="R51" s="1">
        <v>0</v>
      </c>
      <c r="S51" s="1">
        <v>5</v>
      </c>
      <c r="T51" s="40">
        <v>1</v>
      </c>
      <c r="U51" s="40">
        <v>0</v>
      </c>
      <c r="V51" s="40">
        <v>3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6" t="s">
        <v>72</v>
      </c>
      <c r="AC51" s="1" t="s">
        <v>3</v>
      </c>
      <c r="AD51" s="74">
        <v>0</v>
      </c>
      <c r="AE51" s="74">
        <v>0</v>
      </c>
      <c r="AF51" s="74">
        <v>0</v>
      </c>
      <c r="AG51" s="74">
        <v>0</v>
      </c>
      <c r="AH51" s="74">
        <v>0</v>
      </c>
      <c r="AI51" s="74">
        <v>0</v>
      </c>
      <c r="AJ51" s="10">
        <f>SUM(AD51:AI51)</f>
        <v>0</v>
      </c>
      <c r="AK51" s="3">
        <v>2019</v>
      </c>
      <c r="AL51" s="4"/>
    </row>
    <row r="52" spans="1:38" s="5" customFormat="1" ht="24">
      <c r="A52" s="82"/>
      <c r="B52" s="82"/>
      <c r="C52" s="82"/>
      <c r="D52" s="40"/>
      <c r="E52" s="40"/>
      <c r="F52" s="40"/>
      <c r="G52" s="57"/>
      <c r="H52" s="57"/>
      <c r="I52" s="57"/>
      <c r="J52" s="57"/>
      <c r="K52" s="57"/>
      <c r="L52" s="40"/>
      <c r="M52" s="40"/>
      <c r="N52" s="40"/>
      <c r="O52" s="40"/>
      <c r="P52" s="40"/>
      <c r="Q52" s="40"/>
      <c r="R52" s="1">
        <v>0</v>
      </c>
      <c r="S52" s="1">
        <v>5</v>
      </c>
      <c r="T52" s="40">
        <v>1</v>
      </c>
      <c r="U52" s="40">
        <v>0</v>
      </c>
      <c r="V52" s="40">
        <v>3</v>
      </c>
      <c r="W52" s="40">
        <v>0</v>
      </c>
      <c r="X52" s="40">
        <v>0</v>
      </c>
      <c r="Y52" s="40">
        <v>0</v>
      </c>
      <c r="Z52" s="40">
        <v>0</v>
      </c>
      <c r="AA52" s="40">
        <v>1</v>
      </c>
      <c r="AB52" s="2" t="s">
        <v>73</v>
      </c>
      <c r="AC52" s="1" t="s">
        <v>34</v>
      </c>
      <c r="AD52" s="7">
        <v>0.23</v>
      </c>
      <c r="AE52" s="7">
        <v>0.23</v>
      </c>
      <c r="AF52" s="7">
        <v>0.19</v>
      </c>
      <c r="AG52" s="7">
        <v>0.22</v>
      </c>
      <c r="AH52" s="7">
        <v>0.23</v>
      </c>
      <c r="AI52" s="7">
        <v>0.23</v>
      </c>
      <c r="AJ52" s="61">
        <v>0.19</v>
      </c>
      <c r="AK52" s="7">
        <v>2016</v>
      </c>
      <c r="AL52" s="4"/>
    </row>
    <row r="53" spans="1:38" s="5" customFormat="1" ht="15">
      <c r="A53" s="82"/>
      <c r="B53" s="82"/>
      <c r="C53" s="82"/>
      <c r="D53" s="40"/>
      <c r="E53" s="40"/>
      <c r="F53" s="40"/>
      <c r="G53" s="57"/>
      <c r="H53" s="57"/>
      <c r="I53" s="57"/>
      <c r="J53" s="57"/>
      <c r="K53" s="57"/>
      <c r="L53" s="40"/>
      <c r="M53" s="40"/>
      <c r="N53" s="40"/>
      <c r="O53" s="40"/>
      <c r="P53" s="40"/>
      <c r="Q53" s="40"/>
      <c r="R53" s="1">
        <v>0</v>
      </c>
      <c r="S53" s="1">
        <v>5</v>
      </c>
      <c r="T53" s="40">
        <v>1</v>
      </c>
      <c r="U53" s="40">
        <v>0</v>
      </c>
      <c r="V53" s="40">
        <v>3</v>
      </c>
      <c r="W53" s="40">
        <v>0</v>
      </c>
      <c r="X53" s="40">
        <v>0</v>
      </c>
      <c r="Y53" s="40">
        <v>0</v>
      </c>
      <c r="Z53" s="40">
        <v>0</v>
      </c>
      <c r="AA53" s="40">
        <v>2</v>
      </c>
      <c r="AB53" s="2" t="s">
        <v>74</v>
      </c>
      <c r="AC53" s="1" t="s">
        <v>35</v>
      </c>
      <c r="AD53" s="7">
        <v>30.1</v>
      </c>
      <c r="AE53" s="8">
        <v>26</v>
      </c>
      <c r="AF53" s="8">
        <v>31.1</v>
      </c>
      <c r="AG53" s="8">
        <v>31.2</v>
      </c>
      <c r="AH53" s="8">
        <v>31.2</v>
      </c>
      <c r="AI53" s="8">
        <v>31.2</v>
      </c>
      <c r="AJ53" s="8">
        <v>26</v>
      </c>
      <c r="AK53" s="7">
        <v>2016</v>
      </c>
      <c r="AL53" s="4"/>
    </row>
    <row r="54" spans="1:38" s="5" customFormat="1" ht="15">
      <c r="A54" s="82"/>
      <c r="B54" s="82"/>
      <c r="C54" s="82"/>
      <c r="D54" s="40"/>
      <c r="E54" s="40"/>
      <c r="F54" s="40"/>
      <c r="G54" s="57"/>
      <c r="H54" s="57"/>
      <c r="I54" s="57"/>
      <c r="J54" s="57"/>
      <c r="K54" s="57"/>
      <c r="L54" s="40"/>
      <c r="M54" s="40"/>
      <c r="N54" s="40"/>
      <c r="O54" s="40"/>
      <c r="P54" s="40"/>
      <c r="Q54" s="40"/>
      <c r="R54" s="1">
        <v>0</v>
      </c>
      <c r="S54" s="1">
        <v>5</v>
      </c>
      <c r="T54" s="40">
        <v>1</v>
      </c>
      <c r="U54" s="40">
        <v>0</v>
      </c>
      <c r="V54" s="40">
        <v>3</v>
      </c>
      <c r="W54" s="40">
        <v>0</v>
      </c>
      <c r="X54" s="40">
        <v>0</v>
      </c>
      <c r="Y54" s="40">
        <v>0</v>
      </c>
      <c r="Z54" s="40">
        <v>0</v>
      </c>
      <c r="AA54" s="40">
        <v>3</v>
      </c>
      <c r="AB54" s="2" t="s">
        <v>75</v>
      </c>
      <c r="AC54" s="1" t="s">
        <v>35</v>
      </c>
      <c r="AD54" s="7">
        <v>45.8</v>
      </c>
      <c r="AE54" s="8">
        <v>41</v>
      </c>
      <c r="AF54" s="8">
        <v>42.1</v>
      </c>
      <c r="AG54" s="8">
        <v>40.8</v>
      </c>
      <c r="AH54" s="8">
        <v>41</v>
      </c>
      <c r="AI54" s="8">
        <v>41</v>
      </c>
      <c r="AJ54" s="8">
        <v>41</v>
      </c>
      <c r="AK54" s="7">
        <v>2016</v>
      </c>
      <c r="AL54" s="4"/>
    </row>
    <row r="55" spans="1:38" s="5" customFormat="1" ht="15">
      <c r="A55" s="82"/>
      <c r="B55" s="82"/>
      <c r="C55" s="82"/>
      <c r="D55" s="40"/>
      <c r="E55" s="40"/>
      <c r="F55" s="40"/>
      <c r="G55" s="57"/>
      <c r="H55" s="57"/>
      <c r="I55" s="57"/>
      <c r="J55" s="57"/>
      <c r="K55" s="57"/>
      <c r="L55" s="40"/>
      <c r="M55" s="40"/>
      <c r="N55" s="40"/>
      <c r="O55" s="40"/>
      <c r="P55" s="40"/>
      <c r="Q55" s="40"/>
      <c r="R55" s="1">
        <v>0</v>
      </c>
      <c r="S55" s="1">
        <v>5</v>
      </c>
      <c r="T55" s="40">
        <v>1</v>
      </c>
      <c r="U55" s="40">
        <v>0</v>
      </c>
      <c r="V55" s="40">
        <v>3</v>
      </c>
      <c r="W55" s="40">
        <v>0</v>
      </c>
      <c r="X55" s="40">
        <v>0</v>
      </c>
      <c r="Y55" s="40">
        <v>0</v>
      </c>
      <c r="Z55" s="40">
        <v>0</v>
      </c>
      <c r="AA55" s="40">
        <v>4</v>
      </c>
      <c r="AB55" s="2" t="s">
        <v>76</v>
      </c>
      <c r="AC55" s="1" t="s">
        <v>35</v>
      </c>
      <c r="AD55" s="7">
        <v>215.1</v>
      </c>
      <c r="AE55" s="7">
        <v>165</v>
      </c>
      <c r="AF55" s="8">
        <v>159</v>
      </c>
      <c r="AG55" s="7">
        <v>173.3</v>
      </c>
      <c r="AH55" s="7">
        <v>173.3</v>
      </c>
      <c r="AI55" s="7">
        <v>173.3</v>
      </c>
      <c r="AJ55" s="7">
        <v>159</v>
      </c>
      <c r="AK55" s="7">
        <v>2016</v>
      </c>
      <c r="AL55" s="4"/>
    </row>
    <row r="56" spans="1:38" s="5" customFormat="1" ht="15">
      <c r="A56" s="82"/>
      <c r="B56" s="82"/>
      <c r="C56" s="82"/>
      <c r="D56" s="40"/>
      <c r="E56" s="40"/>
      <c r="F56" s="40"/>
      <c r="G56" s="57"/>
      <c r="H56" s="57"/>
      <c r="I56" s="57"/>
      <c r="J56" s="57"/>
      <c r="K56" s="57"/>
      <c r="L56" s="40"/>
      <c r="M56" s="40"/>
      <c r="N56" s="40"/>
      <c r="O56" s="40"/>
      <c r="P56" s="40"/>
      <c r="Q56" s="40"/>
      <c r="R56" s="1">
        <v>0</v>
      </c>
      <c r="S56" s="1">
        <v>5</v>
      </c>
      <c r="T56" s="40">
        <v>1</v>
      </c>
      <c r="U56" s="40">
        <v>0</v>
      </c>
      <c r="V56" s="40">
        <v>3</v>
      </c>
      <c r="W56" s="40">
        <v>0</v>
      </c>
      <c r="X56" s="40">
        <v>0</v>
      </c>
      <c r="Y56" s="40">
        <v>0</v>
      </c>
      <c r="Z56" s="40">
        <v>0</v>
      </c>
      <c r="AA56" s="40">
        <v>5</v>
      </c>
      <c r="AB56" s="2" t="s">
        <v>77</v>
      </c>
      <c r="AC56" s="1" t="s">
        <v>36</v>
      </c>
      <c r="AD56" s="8">
        <v>526</v>
      </c>
      <c r="AE56" s="8">
        <v>506.2</v>
      </c>
      <c r="AF56" s="8">
        <v>542.1</v>
      </c>
      <c r="AG56" s="8">
        <v>501.9</v>
      </c>
      <c r="AH56" s="8">
        <v>501.9</v>
      </c>
      <c r="AI56" s="8">
        <v>501.9</v>
      </c>
      <c r="AJ56" s="8">
        <v>501.9</v>
      </c>
      <c r="AK56" s="7">
        <v>2017</v>
      </c>
      <c r="AL56" s="4"/>
    </row>
    <row r="57" spans="1:38" s="5" customFormat="1" ht="24">
      <c r="A57" s="82"/>
      <c r="B57" s="82"/>
      <c r="C57" s="82"/>
      <c r="D57" s="40"/>
      <c r="E57" s="40"/>
      <c r="F57" s="40"/>
      <c r="G57" s="57"/>
      <c r="H57" s="57"/>
      <c r="I57" s="57"/>
      <c r="J57" s="57"/>
      <c r="K57" s="57"/>
      <c r="L57" s="40"/>
      <c r="M57" s="40"/>
      <c r="N57" s="40"/>
      <c r="O57" s="40"/>
      <c r="P57" s="40"/>
      <c r="Q57" s="40"/>
      <c r="R57" s="1">
        <v>0</v>
      </c>
      <c r="S57" s="1">
        <v>5</v>
      </c>
      <c r="T57" s="40">
        <v>1</v>
      </c>
      <c r="U57" s="40">
        <v>0</v>
      </c>
      <c r="V57" s="40">
        <v>3</v>
      </c>
      <c r="W57" s="40">
        <v>0</v>
      </c>
      <c r="X57" s="40">
        <v>0</v>
      </c>
      <c r="Y57" s="40">
        <v>1</v>
      </c>
      <c r="Z57" s="40">
        <v>0</v>
      </c>
      <c r="AA57" s="40">
        <v>0</v>
      </c>
      <c r="AB57" s="2" t="s">
        <v>137</v>
      </c>
      <c r="AC57" s="1" t="s">
        <v>22</v>
      </c>
      <c r="AD57" s="10">
        <v>1</v>
      </c>
      <c r="AE57" s="10">
        <v>1</v>
      </c>
      <c r="AF57" s="10">
        <v>1</v>
      </c>
      <c r="AG57" s="10">
        <v>1</v>
      </c>
      <c r="AH57" s="10">
        <v>1</v>
      </c>
      <c r="AI57" s="10">
        <v>1</v>
      </c>
      <c r="AJ57" s="10">
        <f>AI57</f>
        <v>1</v>
      </c>
      <c r="AK57" s="3">
        <v>2019</v>
      </c>
      <c r="AL57" s="4"/>
    </row>
    <row r="58" spans="1:38" s="5" customFormat="1" ht="24">
      <c r="A58" s="82"/>
      <c r="B58" s="82"/>
      <c r="C58" s="82"/>
      <c r="D58" s="40"/>
      <c r="E58" s="40"/>
      <c r="F58" s="40"/>
      <c r="G58" s="57"/>
      <c r="H58" s="57"/>
      <c r="I58" s="57"/>
      <c r="J58" s="57"/>
      <c r="K58" s="57"/>
      <c r="L58" s="40"/>
      <c r="M58" s="40"/>
      <c r="N58" s="40"/>
      <c r="O58" s="40"/>
      <c r="P58" s="40"/>
      <c r="Q58" s="40"/>
      <c r="R58" s="1">
        <v>0</v>
      </c>
      <c r="S58" s="1">
        <v>5</v>
      </c>
      <c r="T58" s="40">
        <v>1</v>
      </c>
      <c r="U58" s="40">
        <v>0</v>
      </c>
      <c r="V58" s="40">
        <v>3</v>
      </c>
      <c r="W58" s="40">
        <v>0</v>
      </c>
      <c r="X58" s="40">
        <v>0</v>
      </c>
      <c r="Y58" s="40">
        <v>1</v>
      </c>
      <c r="Z58" s="40">
        <v>0</v>
      </c>
      <c r="AA58" s="40">
        <v>1</v>
      </c>
      <c r="AB58" s="2" t="s">
        <v>138</v>
      </c>
      <c r="AC58" s="1" t="s">
        <v>20</v>
      </c>
      <c r="AD58" s="7">
        <v>50</v>
      </c>
      <c r="AE58" s="7">
        <v>60</v>
      </c>
      <c r="AF58" s="7">
        <v>60</v>
      </c>
      <c r="AG58" s="7">
        <v>60</v>
      </c>
      <c r="AH58" s="7">
        <v>60</v>
      </c>
      <c r="AI58" s="7">
        <v>60</v>
      </c>
      <c r="AJ58" s="7">
        <v>60</v>
      </c>
      <c r="AK58" s="7">
        <v>2019</v>
      </c>
      <c r="AL58" s="4"/>
    </row>
    <row r="59" spans="1:38" s="65" customFormat="1" ht="24">
      <c r="A59" s="85"/>
      <c r="B59" s="85"/>
      <c r="C59" s="85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1">
        <v>0</v>
      </c>
      <c r="S59" s="1">
        <v>5</v>
      </c>
      <c r="T59" s="40">
        <v>2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0">
        <v>0</v>
      </c>
      <c r="AA59" s="40">
        <v>0</v>
      </c>
      <c r="AB59" s="75" t="s">
        <v>39</v>
      </c>
      <c r="AC59" s="104" t="s">
        <v>3</v>
      </c>
      <c r="AD59" s="66">
        <f aca="true" t="shared" si="3" ref="AD59:AI59">AD60+AD67</f>
        <v>2670.9</v>
      </c>
      <c r="AE59" s="66">
        <f t="shared" si="3"/>
        <v>0</v>
      </c>
      <c r="AF59" s="66">
        <f t="shared" si="3"/>
        <v>1150</v>
      </c>
      <c r="AG59" s="9">
        <f t="shared" si="3"/>
        <v>12893.7</v>
      </c>
      <c r="AH59" s="66">
        <f t="shared" si="3"/>
        <v>9000</v>
      </c>
      <c r="AI59" s="66">
        <f t="shared" si="3"/>
        <v>0</v>
      </c>
      <c r="AJ59" s="66">
        <f>SUM(AD59:AI59)</f>
        <v>25714.600000000002</v>
      </c>
      <c r="AK59" s="7">
        <v>2019</v>
      </c>
      <c r="AL59" s="64"/>
    </row>
    <row r="60" spans="1:38" s="63" customFormat="1" ht="27.75" customHeight="1">
      <c r="A60" s="86"/>
      <c r="B60" s="86"/>
      <c r="C60" s="86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1">
        <v>0</v>
      </c>
      <c r="S60" s="1">
        <v>5</v>
      </c>
      <c r="T60" s="40">
        <v>2</v>
      </c>
      <c r="U60" s="40">
        <v>0</v>
      </c>
      <c r="V60" s="40">
        <v>1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75" t="s">
        <v>78</v>
      </c>
      <c r="AC60" s="1" t="s">
        <v>3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7">
        <v>2019</v>
      </c>
      <c r="AL60" s="62"/>
    </row>
    <row r="61" spans="1:38" s="5" customFormat="1" ht="84">
      <c r="A61" s="82"/>
      <c r="B61" s="82"/>
      <c r="C61" s="82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1">
        <v>0</v>
      </c>
      <c r="S61" s="1">
        <v>5</v>
      </c>
      <c r="T61" s="40">
        <v>2</v>
      </c>
      <c r="U61" s="40">
        <v>0</v>
      </c>
      <c r="V61" s="40">
        <v>1</v>
      </c>
      <c r="W61" s="40">
        <v>0</v>
      </c>
      <c r="X61" s="40">
        <v>0</v>
      </c>
      <c r="Y61" s="40">
        <v>0</v>
      </c>
      <c r="Z61" s="40">
        <v>0</v>
      </c>
      <c r="AA61" s="40">
        <v>1</v>
      </c>
      <c r="AB61" s="76" t="s">
        <v>143</v>
      </c>
      <c r="AC61" s="1" t="s">
        <v>20</v>
      </c>
      <c r="AD61" s="7">
        <v>80</v>
      </c>
      <c r="AE61" s="7">
        <v>80</v>
      </c>
      <c r="AF61" s="7">
        <v>75</v>
      </c>
      <c r="AG61" s="7">
        <v>75</v>
      </c>
      <c r="AH61" s="7">
        <v>75</v>
      </c>
      <c r="AI61" s="7">
        <v>75</v>
      </c>
      <c r="AJ61" s="7">
        <v>75</v>
      </c>
      <c r="AK61" s="7">
        <v>2016</v>
      </c>
      <c r="AL61" s="4"/>
    </row>
    <row r="62" spans="1:38" s="5" customFormat="1" ht="15">
      <c r="A62" s="82"/>
      <c r="B62" s="82"/>
      <c r="C62" s="82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1">
        <v>0</v>
      </c>
      <c r="S62" s="1">
        <v>5</v>
      </c>
      <c r="T62" s="40">
        <v>2</v>
      </c>
      <c r="U62" s="40">
        <v>0</v>
      </c>
      <c r="V62" s="40">
        <v>1</v>
      </c>
      <c r="W62" s="40">
        <v>0</v>
      </c>
      <c r="X62" s="40">
        <v>0</v>
      </c>
      <c r="Y62" s="40">
        <v>0</v>
      </c>
      <c r="Z62" s="40">
        <v>0</v>
      </c>
      <c r="AA62" s="40">
        <v>2</v>
      </c>
      <c r="AB62" s="76" t="s">
        <v>79</v>
      </c>
      <c r="AC62" s="1" t="s">
        <v>21</v>
      </c>
      <c r="AD62" s="7">
        <v>2560</v>
      </c>
      <c r="AE62" s="7">
        <v>2490</v>
      </c>
      <c r="AF62" s="7">
        <v>150</v>
      </c>
      <c r="AG62" s="7">
        <v>150</v>
      </c>
      <c r="AH62" s="7">
        <v>150</v>
      </c>
      <c r="AI62" s="7">
        <v>150</v>
      </c>
      <c r="AJ62" s="10">
        <f>AI62</f>
        <v>150</v>
      </c>
      <c r="AK62" s="7">
        <v>2016</v>
      </c>
      <c r="AL62" s="4"/>
    </row>
    <row r="63" spans="1:38" s="39" customFormat="1" ht="15">
      <c r="A63" s="83"/>
      <c r="B63" s="83"/>
      <c r="C63" s="83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1">
        <v>0</v>
      </c>
      <c r="S63" s="1">
        <v>5</v>
      </c>
      <c r="T63" s="40">
        <v>2</v>
      </c>
      <c r="U63" s="40">
        <v>0</v>
      </c>
      <c r="V63" s="40">
        <v>1</v>
      </c>
      <c r="W63" s="40">
        <v>0</v>
      </c>
      <c r="X63" s="40">
        <v>0</v>
      </c>
      <c r="Y63" s="40">
        <v>0</v>
      </c>
      <c r="Z63" s="40">
        <v>0</v>
      </c>
      <c r="AA63" s="40">
        <v>3</v>
      </c>
      <c r="AB63" s="76" t="s">
        <v>80</v>
      </c>
      <c r="AC63" s="1" t="s">
        <v>20</v>
      </c>
      <c r="AD63" s="10">
        <v>70</v>
      </c>
      <c r="AE63" s="10">
        <v>70</v>
      </c>
      <c r="AF63" s="10">
        <v>70</v>
      </c>
      <c r="AG63" s="10">
        <v>70</v>
      </c>
      <c r="AH63" s="10">
        <v>65</v>
      </c>
      <c r="AI63" s="10">
        <v>60</v>
      </c>
      <c r="AJ63" s="10">
        <f>AI63</f>
        <v>60</v>
      </c>
      <c r="AK63" s="7">
        <v>2019</v>
      </c>
      <c r="AL63" s="38"/>
    </row>
    <row r="64" spans="1:38" s="39" customFormat="1" ht="15">
      <c r="A64" s="83"/>
      <c r="B64" s="83"/>
      <c r="C64" s="83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1">
        <v>0</v>
      </c>
      <c r="S64" s="1">
        <v>5</v>
      </c>
      <c r="T64" s="40">
        <v>2</v>
      </c>
      <c r="U64" s="40">
        <v>0</v>
      </c>
      <c r="V64" s="40">
        <v>1</v>
      </c>
      <c r="W64" s="40">
        <v>0</v>
      </c>
      <c r="X64" s="40">
        <v>0</v>
      </c>
      <c r="Y64" s="40">
        <v>0</v>
      </c>
      <c r="Z64" s="40">
        <v>0</v>
      </c>
      <c r="AA64" s="40">
        <v>4</v>
      </c>
      <c r="AB64" s="76" t="s">
        <v>81</v>
      </c>
      <c r="AC64" s="1" t="s">
        <v>21</v>
      </c>
      <c r="AD64" s="7">
        <v>1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10">
        <f aca="true" t="shared" si="4" ref="AJ64:AJ69">SUM(AD64:AI64)</f>
        <v>1</v>
      </c>
      <c r="AK64" s="7">
        <v>2019</v>
      </c>
      <c r="AL64" s="38"/>
    </row>
    <row r="65" spans="1:38" s="5" customFormat="1" ht="30" customHeight="1">
      <c r="A65" s="82"/>
      <c r="B65" s="82"/>
      <c r="C65" s="82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1">
        <v>0</v>
      </c>
      <c r="S65" s="1">
        <v>5</v>
      </c>
      <c r="T65" s="40">
        <v>2</v>
      </c>
      <c r="U65" s="40">
        <v>0</v>
      </c>
      <c r="V65" s="40">
        <v>1</v>
      </c>
      <c r="W65" s="40">
        <v>0</v>
      </c>
      <c r="X65" s="40">
        <v>0</v>
      </c>
      <c r="Y65" s="40">
        <v>2</v>
      </c>
      <c r="Z65" s="40">
        <v>0</v>
      </c>
      <c r="AA65" s="40">
        <v>0</v>
      </c>
      <c r="AB65" s="76" t="s">
        <v>83</v>
      </c>
      <c r="AC65" s="1" t="s">
        <v>22</v>
      </c>
      <c r="AD65" s="10">
        <v>1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f t="shared" si="4"/>
        <v>1</v>
      </c>
      <c r="AK65" s="3">
        <v>2014</v>
      </c>
      <c r="AL65" s="4"/>
    </row>
    <row r="66" spans="1:38" s="5" customFormat="1" ht="15">
      <c r="A66" s="82"/>
      <c r="B66" s="82"/>
      <c r="C66" s="82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1">
        <v>0</v>
      </c>
      <c r="S66" s="1">
        <v>5</v>
      </c>
      <c r="T66" s="40">
        <v>2</v>
      </c>
      <c r="U66" s="40">
        <v>0</v>
      </c>
      <c r="V66" s="40">
        <v>1</v>
      </c>
      <c r="W66" s="40">
        <v>0</v>
      </c>
      <c r="X66" s="40">
        <v>0</v>
      </c>
      <c r="Y66" s="40">
        <v>2</v>
      </c>
      <c r="Z66" s="40">
        <v>0</v>
      </c>
      <c r="AA66" s="40">
        <v>1</v>
      </c>
      <c r="AB66" s="76" t="s">
        <v>84</v>
      </c>
      <c r="AC66" s="1" t="s">
        <v>25</v>
      </c>
      <c r="AD66" s="7">
        <v>2</v>
      </c>
      <c r="AE66" s="7">
        <v>0</v>
      </c>
      <c r="AF66" s="10">
        <v>0</v>
      </c>
      <c r="AG66" s="7">
        <v>0</v>
      </c>
      <c r="AH66" s="74">
        <v>0</v>
      </c>
      <c r="AI66" s="74">
        <v>0</v>
      </c>
      <c r="AJ66" s="10">
        <f t="shared" si="4"/>
        <v>2</v>
      </c>
      <c r="AK66" s="3">
        <v>2014</v>
      </c>
      <c r="AL66" s="4"/>
    </row>
    <row r="67" spans="1:38" s="65" customFormat="1" ht="15">
      <c r="A67" s="85"/>
      <c r="B67" s="85"/>
      <c r="C67" s="85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1">
        <v>0</v>
      </c>
      <c r="S67" s="1">
        <v>5</v>
      </c>
      <c r="T67" s="40">
        <v>2</v>
      </c>
      <c r="U67" s="40">
        <v>0</v>
      </c>
      <c r="V67" s="40">
        <v>2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75" t="s">
        <v>85</v>
      </c>
      <c r="AC67" s="1" t="s">
        <v>3</v>
      </c>
      <c r="AD67" s="72">
        <f>AD72+AD74+AD76</f>
        <v>2670.9</v>
      </c>
      <c r="AE67" s="72">
        <f>AE72+AE74+AE76</f>
        <v>0</v>
      </c>
      <c r="AF67" s="72">
        <f>AF72+AF74+AF76</f>
        <v>1150</v>
      </c>
      <c r="AG67" s="9">
        <f>AG72+AG74+AG76+AG78+AG82+AG84</f>
        <v>12893.7</v>
      </c>
      <c r="AH67" s="72">
        <f>AH72+AH74+AH76+AH78</f>
        <v>9000</v>
      </c>
      <c r="AI67" s="72">
        <f>AI72+AI74+AI76+AI78</f>
        <v>0</v>
      </c>
      <c r="AJ67" s="72">
        <f>SUM(AD67:AI67)</f>
        <v>25714.600000000002</v>
      </c>
      <c r="AK67" s="7">
        <v>2019</v>
      </c>
      <c r="AL67" s="64"/>
    </row>
    <row r="68" spans="1:38" s="5" customFormat="1" ht="15" customHeight="1">
      <c r="A68" s="82"/>
      <c r="B68" s="82"/>
      <c r="C68" s="82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1">
        <v>0</v>
      </c>
      <c r="S68" s="1">
        <v>5</v>
      </c>
      <c r="T68" s="40">
        <v>2</v>
      </c>
      <c r="U68" s="40">
        <v>0</v>
      </c>
      <c r="V68" s="40">
        <v>2</v>
      </c>
      <c r="W68" s="40">
        <v>0</v>
      </c>
      <c r="X68" s="40">
        <v>0</v>
      </c>
      <c r="Y68" s="40">
        <v>0</v>
      </c>
      <c r="Z68" s="40">
        <v>0</v>
      </c>
      <c r="AA68" s="40">
        <v>1</v>
      </c>
      <c r="AB68" s="76" t="s">
        <v>86</v>
      </c>
      <c r="AC68" s="1" t="s">
        <v>21</v>
      </c>
      <c r="AD68" s="7">
        <f>3</f>
        <v>3</v>
      </c>
      <c r="AE68" s="7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f t="shared" si="4"/>
        <v>3</v>
      </c>
      <c r="AK68" s="7">
        <v>2014</v>
      </c>
      <c r="AL68" s="4"/>
    </row>
    <row r="69" spans="1:38" s="5" customFormat="1" ht="24">
      <c r="A69" s="82"/>
      <c r="B69" s="82"/>
      <c r="C69" s="82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1">
        <v>0</v>
      </c>
      <c r="S69" s="1">
        <v>5</v>
      </c>
      <c r="T69" s="40">
        <v>2</v>
      </c>
      <c r="U69" s="40">
        <v>0</v>
      </c>
      <c r="V69" s="40">
        <v>2</v>
      </c>
      <c r="W69" s="40">
        <v>0</v>
      </c>
      <c r="X69" s="40">
        <v>0</v>
      </c>
      <c r="Y69" s="40">
        <v>0</v>
      </c>
      <c r="Z69" s="40">
        <v>0</v>
      </c>
      <c r="AA69" s="40">
        <v>2</v>
      </c>
      <c r="AB69" s="76" t="s">
        <v>87</v>
      </c>
      <c r="AC69" s="1" t="s">
        <v>29</v>
      </c>
      <c r="AD69" s="7">
        <v>0</v>
      </c>
      <c r="AE69" s="10">
        <v>0</v>
      </c>
      <c r="AF69" s="7">
        <v>0</v>
      </c>
      <c r="AG69" s="7">
        <v>13</v>
      </c>
      <c r="AH69" s="7">
        <v>0</v>
      </c>
      <c r="AI69" s="7">
        <v>0</v>
      </c>
      <c r="AJ69" s="10">
        <f t="shared" si="4"/>
        <v>13</v>
      </c>
      <c r="AK69" s="7">
        <v>2017</v>
      </c>
      <c r="AL69" s="4"/>
    </row>
    <row r="70" spans="1:38" s="5" customFormat="1" ht="24">
      <c r="A70" s="82"/>
      <c r="B70" s="82"/>
      <c r="C70" s="82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1">
        <v>0</v>
      </c>
      <c r="S70" s="1">
        <v>5</v>
      </c>
      <c r="T70" s="40">
        <v>2</v>
      </c>
      <c r="U70" s="40">
        <v>0</v>
      </c>
      <c r="V70" s="40">
        <v>2</v>
      </c>
      <c r="W70" s="40">
        <v>0</v>
      </c>
      <c r="X70" s="40">
        <v>0</v>
      </c>
      <c r="Y70" s="40">
        <v>2</v>
      </c>
      <c r="Z70" s="40">
        <v>0</v>
      </c>
      <c r="AA70" s="40">
        <v>0</v>
      </c>
      <c r="AB70" s="76" t="s">
        <v>88</v>
      </c>
      <c r="AC70" s="104" t="s">
        <v>22</v>
      </c>
      <c r="AD70" s="10">
        <v>1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f>SUM(AD70:AI70)</f>
        <v>1</v>
      </c>
      <c r="AK70" s="3">
        <v>2014</v>
      </c>
      <c r="AL70" s="4"/>
    </row>
    <row r="71" spans="1:38" s="5" customFormat="1" ht="15">
      <c r="A71" s="82"/>
      <c r="B71" s="82"/>
      <c r="C71" s="82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1">
        <v>0</v>
      </c>
      <c r="S71" s="1">
        <v>5</v>
      </c>
      <c r="T71" s="40">
        <v>2</v>
      </c>
      <c r="U71" s="40">
        <v>0</v>
      </c>
      <c r="V71" s="40">
        <v>2</v>
      </c>
      <c r="W71" s="40">
        <v>0</v>
      </c>
      <c r="X71" s="40">
        <v>0</v>
      </c>
      <c r="Y71" s="40">
        <v>2</v>
      </c>
      <c r="Z71" s="40">
        <v>0</v>
      </c>
      <c r="AA71" s="40">
        <v>1</v>
      </c>
      <c r="AB71" s="76" t="s">
        <v>82</v>
      </c>
      <c r="AC71" s="1" t="s">
        <v>32</v>
      </c>
      <c r="AD71" s="7">
        <v>6.08</v>
      </c>
      <c r="AE71" s="7">
        <v>0</v>
      </c>
      <c r="AF71" s="10">
        <v>0</v>
      </c>
      <c r="AG71" s="7">
        <v>0</v>
      </c>
      <c r="AH71" s="10">
        <v>0</v>
      </c>
      <c r="AI71" s="10">
        <v>0</v>
      </c>
      <c r="AJ71" s="61">
        <f>SUM(AD71:AI71)</f>
        <v>6.08</v>
      </c>
      <c r="AK71" s="3">
        <v>2014</v>
      </c>
      <c r="AL71" s="4"/>
    </row>
    <row r="72" spans="1:38" s="5" customFormat="1" ht="24">
      <c r="A72" s="40">
        <v>0</v>
      </c>
      <c r="B72" s="40">
        <v>0</v>
      </c>
      <c r="C72" s="40">
        <v>1</v>
      </c>
      <c r="D72" s="40">
        <v>0</v>
      </c>
      <c r="E72" s="40">
        <v>5</v>
      </c>
      <c r="F72" s="40">
        <v>0</v>
      </c>
      <c r="G72" s="40">
        <v>2</v>
      </c>
      <c r="H72" s="40">
        <v>0</v>
      </c>
      <c r="I72" s="40">
        <v>5</v>
      </c>
      <c r="J72" s="40">
        <v>2</v>
      </c>
      <c r="K72" s="40">
        <v>0</v>
      </c>
      <c r="L72" s="40">
        <v>2</v>
      </c>
      <c r="M72" s="40">
        <v>2</v>
      </c>
      <c r="N72" s="40">
        <v>0</v>
      </c>
      <c r="O72" s="40">
        <v>0</v>
      </c>
      <c r="P72" s="40">
        <v>2</v>
      </c>
      <c r="Q72" s="40" t="s">
        <v>128</v>
      </c>
      <c r="R72" s="40">
        <v>0</v>
      </c>
      <c r="S72" s="40">
        <v>5</v>
      </c>
      <c r="T72" s="40">
        <v>2</v>
      </c>
      <c r="U72" s="40">
        <v>0</v>
      </c>
      <c r="V72" s="40">
        <v>2</v>
      </c>
      <c r="W72" s="40">
        <v>0</v>
      </c>
      <c r="X72" s="40">
        <v>0</v>
      </c>
      <c r="Y72" s="40">
        <v>4</v>
      </c>
      <c r="Z72" s="40">
        <v>0</v>
      </c>
      <c r="AA72" s="40">
        <v>0</v>
      </c>
      <c r="AB72" s="76" t="s">
        <v>89</v>
      </c>
      <c r="AC72" s="104" t="s">
        <v>3</v>
      </c>
      <c r="AD72" s="66">
        <v>115.2</v>
      </c>
      <c r="AE72" s="9">
        <v>0</v>
      </c>
      <c r="AF72" s="66">
        <v>0</v>
      </c>
      <c r="AG72" s="9">
        <f>10848.1-3766.6-500-5135.8</f>
        <v>1445.6999999999998</v>
      </c>
      <c r="AH72" s="66">
        <v>9000</v>
      </c>
      <c r="AI72" s="66">
        <v>0</v>
      </c>
      <c r="AJ72" s="66">
        <f>SUM(AD72:AI72)</f>
        <v>10560.9</v>
      </c>
      <c r="AK72" s="71">
        <v>2017</v>
      </c>
      <c r="AL72" s="4"/>
    </row>
    <row r="73" spans="1:38" s="5" customFormat="1" ht="15">
      <c r="A73" s="82"/>
      <c r="B73" s="82"/>
      <c r="C73" s="82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1">
        <v>0</v>
      </c>
      <c r="S73" s="1">
        <v>5</v>
      </c>
      <c r="T73" s="40">
        <v>2</v>
      </c>
      <c r="U73" s="40">
        <v>0</v>
      </c>
      <c r="V73" s="40">
        <v>2</v>
      </c>
      <c r="W73" s="40">
        <v>0</v>
      </c>
      <c r="X73" s="40">
        <v>0</v>
      </c>
      <c r="Y73" s="40">
        <v>4</v>
      </c>
      <c r="Z73" s="40">
        <v>0</v>
      </c>
      <c r="AA73" s="40">
        <v>1</v>
      </c>
      <c r="AB73" s="76" t="s">
        <v>82</v>
      </c>
      <c r="AC73" s="104" t="s">
        <v>28</v>
      </c>
      <c r="AD73" s="69">
        <v>0</v>
      </c>
      <c r="AE73" s="69">
        <v>0</v>
      </c>
      <c r="AF73" s="69">
        <v>0</v>
      </c>
      <c r="AG73" s="69">
        <v>0</v>
      </c>
      <c r="AH73" s="7">
        <f>6549+5701.6</f>
        <v>12250.6</v>
      </c>
      <c r="AI73" s="69">
        <v>0</v>
      </c>
      <c r="AJ73" s="66">
        <f>SUM(AD73:AI73)</f>
        <v>12250.6</v>
      </c>
      <c r="AK73" s="71">
        <v>2017</v>
      </c>
      <c r="AL73" s="4"/>
    </row>
    <row r="74" spans="1:38" s="39" customFormat="1" ht="36" customHeight="1">
      <c r="A74" s="91">
        <v>0</v>
      </c>
      <c r="B74" s="91">
        <v>0</v>
      </c>
      <c r="C74" s="91">
        <v>1</v>
      </c>
      <c r="D74" s="91">
        <v>0</v>
      </c>
      <c r="E74" s="91">
        <v>5</v>
      </c>
      <c r="F74" s="91">
        <v>0</v>
      </c>
      <c r="G74" s="91">
        <v>3</v>
      </c>
      <c r="H74" s="91">
        <v>0</v>
      </c>
      <c r="I74" s="91">
        <v>5</v>
      </c>
      <c r="J74" s="91">
        <v>2</v>
      </c>
      <c r="K74" s="91">
        <v>0</v>
      </c>
      <c r="L74" s="91">
        <v>2</v>
      </c>
      <c r="M74" s="91">
        <v>0</v>
      </c>
      <c r="N74" s="91">
        <v>5</v>
      </c>
      <c r="O74" s="91">
        <v>2</v>
      </c>
      <c r="P74" s="91">
        <v>0</v>
      </c>
      <c r="Q74" s="91">
        <v>2</v>
      </c>
      <c r="R74" s="1">
        <v>0</v>
      </c>
      <c r="S74" s="1">
        <v>5</v>
      </c>
      <c r="T74" s="40">
        <v>2</v>
      </c>
      <c r="U74" s="40">
        <v>0</v>
      </c>
      <c r="V74" s="40">
        <v>2</v>
      </c>
      <c r="W74" s="40">
        <v>0</v>
      </c>
      <c r="X74" s="40">
        <v>0</v>
      </c>
      <c r="Y74" s="40">
        <v>5</v>
      </c>
      <c r="Z74" s="40">
        <v>0</v>
      </c>
      <c r="AA74" s="40">
        <v>0</v>
      </c>
      <c r="AB74" s="102" t="s">
        <v>90</v>
      </c>
      <c r="AC74" s="104" t="s">
        <v>3</v>
      </c>
      <c r="AD74" s="69">
        <v>595.7</v>
      </c>
      <c r="AE74" s="69">
        <v>0</v>
      </c>
      <c r="AF74" s="69">
        <v>0</v>
      </c>
      <c r="AG74" s="7">
        <v>0</v>
      </c>
      <c r="AH74" s="69">
        <v>0</v>
      </c>
      <c r="AI74" s="69">
        <v>0</v>
      </c>
      <c r="AJ74" s="66">
        <f>SUM(AD74:AI74)</f>
        <v>595.7</v>
      </c>
      <c r="AK74" s="71">
        <v>2014</v>
      </c>
      <c r="AL74" s="38"/>
    </row>
    <row r="75" spans="1:38" s="39" customFormat="1" ht="24">
      <c r="A75" s="83"/>
      <c r="B75" s="83"/>
      <c r="C75" s="83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1">
        <v>0</v>
      </c>
      <c r="S75" s="1">
        <v>5</v>
      </c>
      <c r="T75" s="40">
        <v>2</v>
      </c>
      <c r="U75" s="40">
        <v>0</v>
      </c>
      <c r="V75" s="40">
        <v>2</v>
      </c>
      <c r="W75" s="40">
        <v>0</v>
      </c>
      <c r="X75" s="40">
        <v>0</v>
      </c>
      <c r="Y75" s="40">
        <v>5</v>
      </c>
      <c r="Z75" s="40">
        <v>0</v>
      </c>
      <c r="AA75" s="40">
        <v>1</v>
      </c>
      <c r="AB75" s="76" t="s">
        <v>91</v>
      </c>
      <c r="AC75" s="104" t="s">
        <v>22</v>
      </c>
      <c r="AD75" s="71">
        <v>1</v>
      </c>
      <c r="AE75" s="71">
        <v>0</v>
      </c>
      <c r="AF75" s="71">
        <v>0</v>
      </c>
      <c r="AG75" s="3">
        <v>0</v>
      </c>
      <c r="AH75" s="71">
        <v>0</v>
      </c>
      <c r="AI75" s="71">
        <v>0</v>
      </c>
      <c r="AJ75" s="71">
        <v>1</v>
      </c>
      <c r="AK75" s="71">
        <v>2014</v>
      </c>
      <c r="AL75" s="38"/>
    </row>
    <row r="76" spans="1:38" s="65" customFormat="1" ht="24">
      <c r="A76" s="86">
        <v>0</v>
      </c>
      <c r="B76" s="86">
        <v>0</v>
      </c>
      <c r="C76" s="86">
        <v>1</v>
      </c>
      <c r="D76" s="40">
        <v>0</v>
      </c>
      <c r="E76" s="40">
        <v>5</v>
      </c>
      <c r="F76" s="40">
        <v>0</v>
      </c>
      <c r="G76" s="40">
        <v>2</v>
      </c>
      <c r="H76" s="40">
        <v>0</v>
      </c>
      <c r="I76" s="40">
        <v>5</v>
      </c>
      <c r="J76" s="40">
        <v>2</v>
      </c>
      <c r="K76" s="40">
        <v>0</v>
      </c>
      <c r="L76" s="40">
        <v>2</v>
      </c>
      <c r="M76" s="40">
        <v>2</v>
      </c>
      <c r="N76" s="40">
        <v>0</v>
      </c>
      <c r="O76" s="40">
        <v>0</v>
      </c>
      <c r="P76" s="40">
        <v>1</v>
      </c>
      <c r="Q76" s="40" t="s">
        <v>129</v>
      </c>
      <c r="R76" s="1">
        <v>0</v>
      </c>
      <c r="S76" s="1">
        <v>5</v>
      </c>
      <c r="T76" s="40">
        <v>2</v>
      </c>
      <c r="U76" s="40">
        <v>0</v>
      </c>
      <c r="V76" s="40">
        <v>2</v>
      </c>
      <c r="W76" s="40">
        <v>0</v>
      </c>
      <c r="X76" s="40">
        <v>0</v>
      </c>
      <c r="Y76" s="40">
        <v>6</v>
      </c>
      <c r="Z76" s="40">
        <v>0</v>
      </c>
      <c r="AA76" s="40">
        <v>0</v>
      </c>
      <c r="AB76" s="75" t="s">
        <v>92</v>
      </c>
      <c r="AC76" s="104" t="s">
        <v>23</v>
      </c>
      <c r="AD76" s="94">
        <v>1960</v>
      </c>
      <c r="AE76" s="69">
        <v>0</v>
      </c>
      <c r="AF76" s="72">
        <v>1150</v>
      </c>
      <c r="AG76" s="7">
        <v>0</v>
      </c>
      <c r="AH76" s="69">
        <v>0</v>
      </c>
      <c r="AI76" s="69">
        <v>0</v>
      </c>
      <c r="AJ76" s="66">
        <f>SUM(AD76:AI76)</f>
        <v>3110</v>
      </c>
      <c r="AK76" s="69">
        <v>2016</v>
      </c>
      <c r="AL76" s="64"/>
    </row>
    <row r="77" spans="1:38" s="65" customFormat="1" ht="24">
      <c r="A77" s="85"/>
      <c r="B77" s="85"/>
      <c r="C77" s="85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1">
        <v>0</v>
      </c>
      <c r="S77" s="1">
        <v>5</v>
      </c>
      <c r="T77" s="40">
        <v>2</v>
      </c>
      <c r="U77" s="40">
        <v>0</v>
      </c>
      <c r="V77" s="40">
        <v>2</v>
      </c>
      <c r="W77" s="40">
        <v>0</v>
      </c>
      <c r="X77" s="40">
        <v>0</v>
      </c>
      <c r="Y77" s="40">
        <v>6</v>
      </c>
      <c r="Z77" s="40">
        <v>0</v>
      </c>
      <c r="AA77" s="40">
        <v>1</v>
      </c>
      <c r="AB77" s="75" t="s">
        <v>93</v>
      </c>
      <c r="AC77" s="104" t="s">
        <v>37</v>
      </c>
      <c r="AD77" s="69">
        <v>1</v>
      </c>
      <c r="AE77" s="69">
        <v>1</v>
      </c>
      <c r="AF77" s="69">
        <v>1</v>
      </c>
      <c r="AG77" s="7">
        <v>1</v>
      </c>
      <c r="AH77" s="69">
        <v>1</v>
      </c>
      <c r="AI77" s="69">
        <v>1</v>
      </c>
      <c r="AJ77" s="69">
        <v>1</v>
      </c>
      <c r="AK77" s="69">
        <v>2014</v>
      </c>
      <c r="AL77" s="64"/>
    </row>
    <row r="78" spans="1:38" s="65" customFormat="1" ht="15">
      <c r="A78" s="86">
        <v>0</v>
      </c>
      <c r="B78" s="86">
        <v>0</v>
      </c>
      <c r="C78" s="86">
        <v>1</v>
      </c>
      <c r="D78" s="40">
        <v>0</v>
      </c>
      <c r="E78" s="40">
        <v>5</v>
      </c>
      <c r="F78" s="40">
        <v>0</v>
      </c>
      <c r="G78" s="40">
        <v>2</v>
      </c>
      <c r="H78" s="40">
        <v>0</v>
      </c>
      <c r="I78" s="40">
        <v>5</v>
      </c>
      <c r="J78" s="40">
        <v>2</v>
      </c>
      <c r="K78" s="40">
        <v>0</v>
      </c>
      <c r="L78" s="40">
        <v>2</v>
      </c>
      <c r="M78" s="40">
        <v>2</v>
      </c>
      <c r="N78" s="40">
        <v>0</v>
      </c>
      <c r="O78" s="40">
        <v>0</v>
      </c>
      <c r="P78" s="40">
        <v>4</v>
      </c>
      <c r="Q78" s="40" t="s">
        <v>129</v>
      </c>
      <c r="R78" s="1">
        <v>0</v>
      </c>
      <c r="S78" s="1">
        <v>5</v>
      </c>
      <c r="T78" s="40">
        <v>2</v>
      </c>
      <c r="U78" s="40">
        <v>0</v>
      </c>
      <c r="V78" s="40">
        <v>2</v>
      </c>
      <c r="W78" s="40">
        <v>0</v>
      </c>
      <c r="X78" s="40">
        <v>0</v>
      </c>
      <c r="Y78" s="40">
        <v>7</v>
      </c>
      <c r="Z78" s="40">
        <v>0</v>
      </c>
      <c r="AA78" s="40">
        <v>0</v>
      </c>
      <c r="AB78" s="75" t="s">
        <v>155</v>
      </c>
      <c r="AC78" s="104" t="s">
        <v>23</v>
      </c>
      <c r="AD78" s="72">
        <v>0</v>
      </c>
      <c r="AE78" s="72">
        <v>0</v>
      </c>
      <c r="AF78" s="72">
        <v>0</v>
      </c>
      <c r="AG78" s="9">
        <f>10550+700-500</f>
        <v>10750</v>
      </c>
      <c r="AH78" s="72">
        <v>0</v>
      </c>
      <c r="AI78" s="72">
        <v>0</v>
      </c>
      <c r="AJ78" s="72">
        <f aca="true" t="shared" si="5" ref="AJ78:AJ85">SUM(AD78:AI78)</f>
        <v>10750</v>
      </c>
      <c r="AK78" s="69">
        <v>2017</v>
      </c>
      <c r="AL78" s="64"/>
    </row>
    <row r="79" spans="1:38" s="65" customFormat="1" ht="15">
      <c r="A79" s="85"/>
      <c r="B79" s="85"/>
      <c r="C79" s="85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1">
        <v>0</v>
      </c>
      <c r="S79" s="1">
        <v>5</v>
      </c>
      <c r="T79" s="40">
        <v>2</v>
      </c>
      <c r="U79" s="40">
        <v>0</v>
      </c>
      <c r="V79" s="40">
        <v>2</v>
      </c>
      <c r="W79" s="40">
        <v>0</v>
      </c>
      <c r="X79" s="40">
        <v>0</v>
      </c>
      <c r="Y79" s="40">
        <v>7</v>
      </c>
      <c r="Z79" s="40">
        <v>0</v>
      </c>
      <c r="AA79" s="40">
        <v>1</v>
      </c>
      <c r="AB79" s="75" t="s">
        <v>156</v>
      </c>
      <c r="AC79" s="1" t="s">
        <v>21</v>
      </c>
      <c r="AD79" s="69">
        <v>0</v>
      </c>
      <c r="AE79" s="69">
        <v>0</v>
      </c>
      <c r="AF79" s="69">
        <v>0</v>
      </c>
      <c r="AG79" s="7">
        <v>52</v>
      </c>
      <c r="AH79" s="69">
        <v>0</v>
      </c>
      <c r="AI79" s="69">
        <v>0</v>
      </c>
      <c r="AJ79" s="92">
        <f t="shared" si="5"/>
        <v>52</v>
      </c>
      <c r="AK79" s="69">
        <v>2017</v>
      </c>
      <c r="AL79" s="64"/>
    </row>
    <row r="80" spans="1:38" s="65" customFormat="1" ht="15">
      <c r="A80" s="85"/>
      <c r="B80" s="85"/>
      <c r="C80" s="85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1">
        <v>0</v>
      </c>
      <c r="S80" s="1">
        <v>5</v>
      </c>
      <c r="T80" s="40">
        <v>2</v>
      </c>
      <c r="U80" s="40">
        <v>0</v>
      </c>
      <c r="V80" s="40">
        <v>2</v>
      </c>
      <c r="W80" s="40">
        <v>0</v>
      </c>
      <c r="X80" s="40">
        <v>0</v>
      </c>
      <c r="Y80" s="40">
        <v>7</v>
      </c>
      <c r="Z80" s="40">
        <v>0</v>
      </c>
      <c r="AA80" s="40">
        <v>2</v>
      </c>
      <c r="AB80" s="75" t="s">
        <v>158</v>
      </c>
      <c r="AC80" s="1" t="s">
        <v>21</v>
      </c>
      <c r="AD80" s="69">
        <v>0</v>
      </c>
      <c r="AE80" s="69">
        <v>0</v>
      </c>
      <c r="AF80" s="69">
        <v>0</v>
      </c>
      <c r="AG80" s="7">
        <v>1</v>
      </c>
      <c r="AH80" s="69">
        <v>0</v>
      </c>
      <c r="AI80" s="69">
        <v>0</v>
      </c>
      <c r="AJ80" s="92">
        <f t="shared" si="5"/>
        <v>1</v>
      </c>
      <c r="AK80" s="69">
        <v>2017</v>
      </c>
      <c r="AL80" s="64"/>
    </row>
    <row r="81" spans="1:38" s="65" customFormat="1" ht="15">
      <c r="A81" s="85"/>
      <c r="B81" s="85"/>
      <c r="C81" s="85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1">
        <v>0</v>
      </c>
      <c r="S81" s="1">
        <v>5</v>
      </c>
      <c r="T81" s="40">
        <v>2</v>
      </c>
      <c r="U81" s="40">
        <v>0</v>
      </c>
      <c r="V81" s="40">
        <v>2</v>
      </c>
      <c r="W81" s="40">
        <v>0</v>
      </c>
      <c r="X81" s="40">
        <v>0</v>
      </c>
      <c r="Y81" s="40">
        <v>7</v>
      </c>
      <c r="Z81" s="40">
        <v>0</v>
      </c>
      <c r="AA81" s="40">
        <v>3</v>
      </c>
      <c r="AB81" s="75" t="s">
        <v>161</v>
      </c>
      <c r="AC81" s="1" t="s">
        <v>21</v>
      </c>
      <c r="AD81" s="69">
        <v>0</v>
      </c>
      <c r="AE81" s="69">
        <v>0</v>
      </c>
      <c r="AF81" s="69">
        <v>0</v>
      </c>
      <c r="AG81" s="7">
        <v>1</v>
      </c>
      <c r="AH81" s="69">
        <v>0</v>
      </c>
      <c r="AI81" s="69">
        <v>0</v>
      </c>
      <c r="AJ81" s="92">
        <f t="shared" si="5"/>
        <v>1</v>
      </c>
      <c r="AK81" s="69">
        <v>2017</v>
      </c>
      <c r="AL81" s="64"/>
    </row>
    <row r="82" spans="1:38" s="65" customFormat="1" ht="15">
      <c r="A82" s="86">
        <v>0</v>
      </c>
      <c r="B82" s="86">
        <v>0</v>
      </c>
      <c r="C82" s="86">
        <v>1</v>
      </c>
      <c r="D82" s="40">
        <v>0</v>
      </c>
      <c r="E82" s="40">
        <v>5</v>
      </c>
      <c r="F82" s="40">
        <v>0</v>
      </c>
      <c r="G82" s="40">
        <v>2</v>
      </c>
      <c r="H82" s="40">
        <v>0</v>
      </c>
      <c r="I82" s="40">
        <v>5</v>
      </c>
      <c r="J82" s="40">
        <v>2</v>
      </c>
      <c r="K82" s="40">
        <v>0</v>
      </c>
      <c r="L82" s="40">
        <v>2</v>
      </c>
      <c r="M82" s="40">
        <v>2</v>
      </c>
      <c r="N82" s="40">
        <v>0</v>
      </c>
      <c r="O82" s="40">
        <v>0</v>
      </c>
      <c r="P82" s="40">
        <v>4</v>
      </c>
      <c r="Q82" s="40" t="s">
        <v>128</v>
      </c>
      <c r="R82" s="1">
        <v>0</v>
      </c>
      <c r="S82" s="1">
        <v>5</v>
      </c>
      <c r="T82" s="40">
        <v>2</v>
      </c>
      <c r="U82" s="40">
        <v>0</v>
      </c>
      <c r="V82" s="40">
        <v>2</v>
      </c>
      <c r="W82" s="40">
        <v>0</v>
      </c>
      <c r="X82" s="40">
        <v>0</v>
      </c>
      <c r="Y82" s="40">
        <v>8</v>
      </c>
      <c r="Z82" s="40">
        <v>0</v>
      </c>
      <c r="AA82" s="40">
        <v>0</v>
      </c>
      <c r="AB82" s="75" t="s">
        <v>160</v>
      </c>
      <c r="AC82" s="104" t="s">
        <v>23</v>
      </c>
      <c r="AD82" s="69">
        <v>0</v>
      </c>
      <c r="AE82" s="69">
        <v>0</v>
      </c>
      <c r="AF82" s="69">
        <v>0</v>
      </c>
      <c r="AG82" s="8">
        <v>198</v>
      </c>
      <c r="AH82" s="69">
        <v>0</v>
      </c>
      <c r="AI82" s="69">
        <v>0</v>
      </c>
      <c r="AJ82" s="72">
        <f t="shared" si="5"/>
        <v>198</v>
      </c>
      <c r="AK82" s="69">
        <v>2017</v>
      </c>
      <c r="AL82" s="64"/>
    </row>
    <row r="83" spans="1:38" s="65" customFormat="1" ht="15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1">
        <v>0</v>
      </c>
      <c r="S83" s="1">
        <v>5</v>
      </c>
      <c r="T83" s="40">
        <v>2</v>
      </c>
      <c r="U83" s="40">
        <v>0</v>
      </c>
      <c r="V83" s="40">
        <v>2</v>
      </c>
      <c r="W83" s="40">
        <v>0</v>
      </c>
      <c r="X83" s="40">
        <v>0</v>
      </c>
      <c r="Y83" s="40">
        <v>8</v>
      </c>
      <c r="Z83" s="40">
        <v>0</v>
      </c>
      <c r="AA83" s="40">
        <v>1</v>
      </c>
      <c r="AB83" s="75" t="s">
        <v>159</v>
      </c>
      <c r="AC83" s="1" t="s">
        <v>21</v>
      </c>
      <c r="AD83" s="69">
        <v>0</v>
      </c>
      <c r="AE83" s="69">
        <v>0</v>
      </c>
      <c r="AF83" s="69">
        <v>0</v>
      </c>
      <c r="AG83" s="7">
        <v>2</v>
      </c>
      <c r="AH83" s="69">
        <v>0</v>
      </c>
      <c r="AI83" s="69">
        <v>0</v>
      </c>
      <c r="AJ83" s="92">
        <f t="shared" si="5"/>
        <v>2</v>
      </c>
      <c r="AK83" s="69">
        <v>2017</v>
      </c>
      <c r="AL83" s="64"/>
    </row>
    <row r="84" spans="1:38" s="65" customFormat="1" ht="24">
      <c r="A84" s="86">
        <v>0</v>
      </c>
      <c r="B84" s="86">
        <v>0</v>
      </c>
      <c r="C84" s="86">
        <v>1</v>
      </c>
      <c r="D84" s="40">
        <v>0</v>
      </c>
      <c r="E84" s="40">
        <v>5</v>
      </c>
      <c r="F84" s="40">
        <v>0</v>
      </c>
      <c r="G84" s="40">
        <v>2</v>
      </c>
      <c r="H84" s="40">
        <v>0</v>
      </c>
      <c r="I84" s="40">
        <v>5</v>
      </c>
      <c r="J84" s="40">
        <v>2</v>
      </c>
      <c r="K84" s="40">
        <v>0</v>
      </c>
      <c r="L84" s="40">
        <v>2</v>
      </c>
      <c r="M84" s="40">
        <v>2</v>
      </c>
      <c r="N84" s="40">
        <v>0</v>
      </c>
      <c r="O84" s="40">
        <v>0</v>
      </c>
      <c r="P84" s="40">
        <v>5</v>
      </c>
      <c r="Q84" s="40" t="s">
        <v>129</v>
      </c>
      <c r="R84" s="1">
        <v>0</v>
      </c>
      <c r="S84" s="1">
        <v>5</v>
      </c>
      <c r="T84" s="40">
        <v>2</v>
      </c>
      <c r="U84" s="40">
        <v>0</v>
      </c>
      <c r="V84" s="40">
        <v>2</v>
      </c>
      <c r="W84" s="40">
        <v>0</v>
      </c>
      <c r="X84" s="40">
        <v>0</v>
      </c>
      <c r="Y84" s="40">
        <v>9</v>
      </c>
      <c r="Z84" s="40">
        <v>0</v>
      </c>
      <c r="AA84" s="40">
        <v>0</v>
      </c>
      <c r="AB84" s="75" t="s">
        <v>168</v>
      </c>
      <c r="AC84" s="104" t="s">
        <v>23</v>
      </c>
      <c r="AD84" s="69">
        <v>0</v>
      </c>
      <c r="AE84" s="69">
        <v>0</v>
      </c>
      <c r="AF84" s="69">
        <v>0</v>
      </c>
      <c r="AG84" s="72">
        <v>500</v>
      </c>
      <c r="AH84" s="69">
        <v>0</v>
      </c>
      <c r="AI84" s="69">
        <v>0</v>
      </c>
      <c r="AJ84" s="72">
        <f t="shared" si="5"/>
        <v>500</v>
      </c>
      <c r="AK84" s="69">
        <v>2017</v>
      </c>
      <c r="AL84" s="64"/>
    </row>
    <row r="85" spans="1:38" s="65" customFormat="1" ht="15">
      <c r="A85" s="85"/>
      <c r="B85" s="85"/>
      <c r="C85" s="85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1">
        <v>0</v>
      </c>
      <c r="S85" s="1">
        <v>5</v>
      </c>
      <c r="T85" s="40">
        <v>2</v>
      </c>
      <c r="U85" s="40">
        <v>0</v>
      </c>
      <c r="V85" s="40">
        <v>2</v>
      </c>
      <c r="W85" s="40">
        <v>0</v>
      </c>
      <c r="X85" s="40">
        <v>0</v>
      </c>
      <c r="Y85" s="40">
        <v>9</v>
      </c>
      <c r="Z85" s="40">
        <v>0</v>
      </c>
      <c r="AA85" s="40">
        <v>1</v>
      </c>
      <c r="AB85" s="75" t="s">
        <v>169</v>
      </c>
      <c r="AC85" s="104" t="s">
        <v>37</v>
      </c>
      <c r="AD85" s="69">
        <v>0</v>
      </c>
      <c r="AE85" s="69">
        <v>0</v>
      </c>
      <c r="AF85" s="69">
        <v>0</v>
      </c>
      <c r="AG85" s="7">
        <v>1</v>
      </c>
      <c r="AH85" s="69">
        <v>0</v>
      </c>
      <c r="AI85" s="69">
        <v>0</v>
      </c>
      <c r="AJ85" s="92">
        <f t="shared" si="5"/>
        <v>1</v>
      </c>
      <c r="AK85" s="69">
        <v>2017</v>
      </c>
      <c r="AL85" s="64"/>
    </row>
    <row r="86" spans="1:38" s="63" customFormat="1" ht="15">
      <c r="A86" s="86"/>
      <c r="B86" s="86"/>
      <c r="C86" s="86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1">
        <v>0</v>
      </c>
      <c r="S86" s="1">
        <v>5</v>
      </c>
      <c r="T86" s="40">
        <v>3</v>
      </c>
      <c r="U86" s="40">
        <v>0</v>
      </c>
      <c r="V86" s="40">
        <v>0</v>
      </c>
      <c r="W86" s="40">
        <v>0</v>
      </c>
      <c r="X86" s="40">
        <v>0</v>
      </c>
      <c r="Y86" s="40">
        <v>0</v>
      </c>
      <c r="Z86" s="40">
        <v>0</v>
      </c>
      <c r="AA86" s="40">
        <v>0</v>
      </c>
      <c r="AB86" s="76" t="s">
        <v>41</v>
      </c>
      <c r="AC86" s="104" t="s">
        <v>3</v>
      </c>
      <c r="AD86" s="66">
        <f aca="true" t="shared" si="6" ref="AD86:AJ86">AD89+AD91</f>
        <v>1882.3</v>
      </c>
      <c r="AE86" s="66">
        <f t="shared" si="6"/>
        <v>450</v>
      </c>
      <c r="AF86" s="66">
        <f t="shared" si="6"/>
        <v>5719.900000000001</v>
      </c>
      <c r="AG86" s="9">
        <f t="shared" si="6"/>
        <v>0</v>
      </c>
      <c r="AH86" s="66">
        <f t="shared" si="6"/>
        <v>0</v>
      </c>
      <c r="AI86" s="66">
        <f t="shared" si="6"/>
        <v>0</v>
      </c>
      <c r="AJ86" s="66">
        <f t="shared" si="6"/>
        <v>8052.200000000001</v>
      </c>
      <c r="AK86" s="71">
        <v>2016</v>
      </c>
      <c r="AL86" s="93"/>
    </row>
    <row r="87" spans="1:38" s="5" customFormat="1" ht="15">
      <c r="A87" s="82"/>
      <c r="B87" s="82"/>
      <c r="C87" s="82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1">
        <v>0</v>
      </c>
      <c r="S87" s="1">
        <v>5</v>
      </c>
      <c r="T87" s="40">
        <v>3</v>
      </c>
      <c r="U87" s="40">
        <v>0</v>
      </c>
      <c r="V87" s="40">
        <v>1</v>
      </c>
      <c r="W87" s="40">
        <v>0</v>
      </c>
      <c r="X87" s="40">
        <v>0</v>
      </c>
      <c r="Y87" s="40">
        <v>0</v>
      </c>
      <c r="Z87" s="40">
        <v>0</v>
      </c>
      <c r="AA87" s="40">
        <v>0</v>
      </c>
      <c r="AB87" s="75" t="s">
        <v>94</v>
      </c>
      <c r="AC87" s="104" t="s">
        <v>3</v>
      </c>
      <c r="AD87" s="66">
        <f>AD89+AD91</f>
        <v>1882.3</v>
      </c>
      <c r="AE87" s="66">
        <f aca="true" t="shared" si="7" ref="AE87:AJ87">AE89+AE91</f>
        <v>450</v>
      </c>
      <c r="AF87" s="66">
        <f t="shared" si="7"/>
        <v>5719.900000000001</v>
      </c>
      <c r="AG87" s="9">
        <f t="shared" si="7"/>
        <v>0</v>
      </c>
      <c r="AH87" s="66">
        <f t="shared" si="7"/>
        <v>0</v>
      </c>
      <c r="AI87" s="66">
        <f t="shared" si="7"/>
        <v>0</v>
      </c>
      <c r="AJ87" s="66">
        <f t="shared" si="7"/>
        <v>8052.200000000001</v>
      </c>
      <c r="AK87" s="71">
        <v>2016</v>
      </c>
      <c r="AL87" s="4"/>
    </row>
    <row r="88" spans="1:38" s="5" customFormat="1" ht="15">
      <c r="A88" s="82"/>
      <c r="B88" s="82"/>
      <c r="C88" s="82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1">
        <v>0</v>
      </c>
      <c r="S88" s="1">
        <v>5</v>
      </c>
      <c r="T88" s="40">
        <v>3</v>
      </c>
      <c r="U88" s="40">
        <v>0</v>
      </c>
      <c r="V88" s="40">
        <v>1</v>
      </c>
      <c r="W88" s="40">
        <v>0</v>
      </c>
      <c r="X88" s="40">
        <v>0</v>
      </c>
      <c r="Y88" s="40">
        <v>0</v>
      </c>
      <c r="Z88" s="40">
        <v>0</v>
      </c>
      <c r="AA88" s="40">
        <v>1</v>
      </c>
      <c r="AB88" s="75" t="s">
        <v>95</v>
      </c>
      <c r="AC88" s="104" t="s">
        <v>20</v>
      </c>
      <c r="AD88" s="71">
        <v>89.4</v>
      </c>
      <c r="AE88" s="71">
        <v>89.4</v>
      </c>
      <c r="AF88" s="71">
        <v>89.4</v>
      </c>
      <c r="AG88" s="3">
        <v>89.4</v>
      </c>
      <c r="AH88" s="71">
        <v>89.4</v>
      </c>
      <c r="AI88" s="71">
        <v>89.4</v>
      </c>
      <c r="AJ88" s="71">
        <v>89.4</v>
      </c>
      <c r="AK88" s="71">
        <v>2016</v>
      </c>
      <c r="AL88" s="4"/>
    </row>
    <row r="89" spans="1:38" s="5" customFormat="1" ht="24">
      <c r="A89" s="40">
        <v>0</v>
      </c>
      <c r="B89" s="40">
        <v>0</v>
      </c>
      <c r="C89" s="40">
        <v>1</v>
      </c>
      <c r="D89" s="40">
        <v>0</v>
      </c>
      <c r="E89" s="40">
        <v>5</v>
      </c>
      <c r="F89" s="40">
        <v>0</v>
      </c>
      <c r="G89" s="40">
        <v>2</v>
      </c>
      <c r="H89" s="40">
        <v>0</v>
      </c>
      <c r="I89" s="40">
        <v>5</v>
      </c>
      <c r="J89" s="40">
        <v>3</v>
      </c>
      <c r="K89" s="40">
        <v>0</v>
      </c>
      <c r="L89" s="40">
        <v>1</v>
      </c>
      <c r="M89" s="40">
        <v>2</v>
      </c>
      <c r="N89" s="40">
        <v>0</v>
      </c>
      <c r="O89" s="40">
        <v>0</v>
      </c>
      <c r="P89" s="40">
        <v>3</v>
      </c>
      <c r="Q89" s="40" t="s">
        <v>128</v>
      </c>
      <c r="R89" s="1">
        <v>0</v>
      </c>
      <c r="S89" s="1">
        <v>5</v>
      </c>
      <c r="T89" s="40">
        <v>3</v>
      </c>
      <c r="U89" s="40">
        <v>0</v>
      </c>
      <c r="V89" s="40">
        <v>1</v>
      </c>
      <c r="W89" s="40">
        <v>0</v>
      </c>
      <c r="X89" s="40">
        <v>0</v>
      </c>
      <c r="Y89" s="40">
        <v>1</v>
      </c>
      <c r="Z89" s="40">
        <v>0</v>
      </c>
      <c r="AA89" s="40">
        <v>0</v>
      </c>
      <c r="AB89" s="75" t="s">
        <v>96</v>
      </c>
      <c r="AC89" s="104" t="s">
        <v>3</v>
      </c>
      <c r="AD89" s="66">
        <v>0</v>
      </c>
      <c r="AE89" s="66">
        <f>1398-948</f>
        <v>450</v>
      </c>
      <c r="AF89" s="66">
        <f>1500+1318.4+2951.7-50.2</f>
        <v>5719.900000000001</v>
      </c>
      <c r="AG89" s="9">
        <v>0</v>
      </c>
      <c r="AH89" s="66">
        <v>0</v>
      </c>
      <c r="AI89" s="66">
        <v>0</v>
      </c>
      <c r="AJ89" s="66">
        <f>SUM(AD89:AI89)</f>
        <v>6169.900000000001</v>
      </c>
      <c r="AK89" s="71">
        <v>2016</v>
      </c>
      <c r="AL89" s="4"/>
    </row>
    <row r="90" spans="1:38" s="5" customFormat="1" ht="15">
      <c r="A90" s="82"/>
      <c r="B90" s="82"/>
      <c r="C90" s="82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1">
        <v>0</v>
      </c>
      <c r="S90" s="1">
        <v>5</v>
      </c>
      <c r="T90" s="40">
        <v>3</v>
      </c>
      <c r="U90" s="40">
        <v>0</v>
      </c>
      <c r="V90" s="40">
        <v>1</v>
      </c>
      <c r="W90" s="40">
        <v>0</v>
      </c>
      <c r="X90" s="40">
        <v>0</v>
      </c>
      <c r="Y90" s="40">
        <v>1</v>
      </c>
      <c r="Z90" s="40">
        <v>0</v>
      </c>
      <c r="AA90" s="40">
        <v>1</v>
      </c>
      <c r="AB90" s="75" t="s">
        <v>97</v>
      </c>
      <c r="AC90" s="104" t="s">
        <v>25</v>
      </c>
      <c r="AD90" s="71">
        <v>0</v>
      </c>
      <c r="AE90" s="71">
        <v>1.1</v>
      </c>
      <c r="AF90" s="71">
        <v>1.1</v>
      </c>
      <c r="AG90" s="3">
        <v>0</v>
      </c>
      <c r="AH90" s="71">
        <v>0</v>
      </c>
      <c r="AI90" s="71">
        <v>0</v>
      </c>
      <c r="AJ90" s="66">
        <v>1.1</v>
      </c>
      <c r="AK90" s="71">
        <v>2016</v>
      </c>
      <c r="AL90" s="4"/>
    </row>
    <row r="91" spans="1:38" s="5" customFormat="1" ht="24">
      <c r="A91" s="82"/>
      <c r="B91" s="82"/>
      <c r="C91" s="82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1">
        <v>0</v>
      </c>
      <c r="S91" s="1">
        <v>5</v>
      </c>
      <c r="T91" s="40">
        <v>3</v>
      </c>
      <c r="U91" s="40">
        <v>0</v>
      </c>
      <c r="V91" s="40">
        <v>1</v>
      </c>
      <c r="W91" s="40">
        <v>0</v>
      </c>
      <c r="X91" s="40">
        <v>0</v>
      </c>
      <c r="Y91" s="40">
        <v>3</v>
      </c>
      <c r="Z91" s="40">
        <v>0</v>
      </c>
      <c r="AA91" s="40">
        <v>0</v>
      </c>
      <c r="AB91" s="75" t="s">
        <v>98</v>
      </c>
      <c r="AC91" s="104" t="s">
        <v>3</v>
      </c>
      <c r="AD91" s="71">
        <v>1882.3</v>
      </c>
      <c r="AE91" s="66">
        <v>0</v>
      </c>
      <c r="AF91" s="66">
        <v>0</v>
      </c>
      <c r="AG91" s="9">
        <v>0</v>
      </c>
      <c r="AH91" s="66">
        <v>0</v>
      </c>
      <c r="AI91" s="66">
        <v>0</v>
      </c>
      <c r="AJ91" s="66">
        <f>SUM(AD91:AI91)</f>
        <v>1882.3</v>
      </c>
      <c r="AK91" s="71">
        <v>2014</v>
      </c>
      <c r="AL91" s="4"/>
    </row>
    <row r="92" spans="1:38" s="5" customFormat="1" ht="24">
      <c r="A92" s="82"/>
      <c r="B92" s="82"/>
      <c r="C92" s="82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1">
        <v>0</v>
      </c>
      <c r="S92" s="1">
        <v>5</v>
      </c>
      <c r="T92" s="40">
        <v>3</v>
      </c>
      <c r="U92" s="40">
        <v>0</v>
      </c>
      <c r="V92" s="40">
        <v>1</v>
      </c>
      <c r="W92" s="40">
        <v>0</v>
      </c>
      <c r="X92" s="40">
        <v>0</v>
      </c>
      <c r="Y92" s="40">
        <v>3</v>
      </c>
      <c r="Z92" s="40">
        <v>0</v>
      </c>
      <c r="AA92" s="40">
        <v>1</v>
      </c>
      <c r="AB92" s="75" t="s">
        <v>99</v>
      </c>
      <c r="AC92" s="104" t="s">
        <v>37</v>
      </c>
      <c r="AD92" s="71">
        <v>1</v>
      </c>
      <c r="AE92" s="71">
        <v>0</v>
      </c>
      <c r="AF92" s="71">
        <v>0</v>
      </c>
      <c r="AG92" s="3">
        <v>0</v>
      </c>
      <c r="AH92" s="71">
        <v>0</v>
      </c>
      <c r="AI92" s="71">
        <v>0</v>
      </c>
      <c r="AJ92" s="70">
        <f>SUM(AD92:AI92)</f>
        <v>1</v>
      </c>
      <c r="AK92" s="71">
        <v>2014</v>
      </c>
      <c r="AL92" s="4"/>
    </row>
    <row r="93" spans="1:37" s="36" customFormat="1" ht="16.5" customHeight="1">
      <c r="A93" s="81"/>
      <c r="B93" s="81"/>
      <c r="C93" s="81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1">
        <v>0</v>
      </c>
      <c r="S93" s="1">
        <v>5</v>
      </c>
      <c r="T93" s="40">
        <v>4</v>
      </c>
      <c r="U93" s="40">
        <v>0</v>
      </c>
      <c r="V93" s="40">
        <v>0</v>
      </c>
      <c r="W93" s="40">
        <v>0</v>
      </c>
      <c r="X93" s="40">
        <v>0</v>
      </c>
      <c r="Y93" s="40">
        <v>0</v>
      </c>
      <c r="Z93" s="40">
        <v>0</v>
      </c>
      <c r="AA93" s="40">
        <v>0</v>
      </c>
      <c r="AB93" s="75" t="s">
        <v>42</v>
      </c>
      <c r="AC93" s="104" t="s">
        <v>3</v>
      </c>
      <c r="AD93" s="95">
        <f aca="true" t="shared" si="8" ref="AD93:AI93">AD94+AD128</f>
        <v>13600.000000000002</v>
      </c>
      <c r="AE93" s="95">
        <f t="shared" si="8"/>
        <v>16460</v>
      </c>
      <c r="AF93" s="95">
        <f t="shared" si="8"/>
        <v>17943.699999999997</v>
      </c>
      <c r="AG93" s="8">
        <f t="shared" si="8"/>
        <v>21337.1935</v>
      </c>
      <c r="AH93" s="95">
        <f t="shared" si="8"/>
        <v>14756.6</v>
      </c>
      <c r="AI93" s="95">
        <f t="shared" si="8"/>
        <v>15049.099999999999</v>
      </c>
      <c r="AJ93" s="95">
        <f>SUM(AD93:AI93)</f>
        <v>99146.59350000002</v>
      </c>
      <c r="AK93" s="96">
        <v>2019</v>
      </c>
    </row>
    <row r="94" spans="1:37" s="36" customFormat="1" ht="15">
      <c r="A94" s="81"/>
      <c r="B94" s="81"/>
      <c r="C94" s="81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1">
        <v>0</v>
      </c>
      <c r="S94" s="1">
        <v>5</v>
      </c>
      <c r="T94" s="40">
        <v>4</v>
      </c>
      <c r="U94" s="40">
        <v>0</v>
      </c>
      <c r="V94" s="40">
        <v>1</v>
      </c>
      <c r="W94" s="40">
        <v>0</v>
      </c>
      <c r="X94" s="40">
        <v>0</v>
      </c>
      <c r="Y94" s="40">
        <v>0</v>
      </c>
      <c r="Z94" s="40">
        <v>0</v>
      </c>
      <c r="AA94" s="40">
        <v>0</v>
      </c>
      <c r="AB94" s="75" t="s">
        <v>100</v>
      </c>
      <c r="AC94" s="104" t="s">
        <v>3</v>
      </c>
      <c r="AD94" s="95">
        <f>AD96+AD98+AD101+AD106+AD108+AD110+AD118+AD120</f>
        <v>13381.300000000001</v>
      </c>
      <c r="AE94" s="95">
        <f>AE96+AE98+AE101+AE106+AE108+AE110+AE118+AE120</f>
        <v>15688.599999999999</v>
      </c>
      <c r="AF94" s="95">
        <f>AF96+AF98+AF101+AF106+AF108+AF110+AF118+AF120</f>
        <v>17436.293499999996</v>
      </c>
      <c r="AG94" s="8">
        <f>AG96+AG98+AG101+AG106+AG108+AG110+AG118+AG120+AG122+AG124+AG126</f>
        <v>20175.593500000003</v>
      </c>
      <c r="AH94" s="95">
        <f>AH96+AH98+AH101+AH106+AH108+AH110+AH118+AH120+AH122</f>
        <v>14095</v>
      </c>
      <c r="AI94" s="95">
        <f>AI96+AI98+AI101+AI106+AI108+AI110+AI118+AI120+AI122</f>
        <v>14349.3</v>
      </c>
      <c r="AJ94" s="95">
        <f>SUM(AD94:AI94)</f>
        <v>95126.087</v>
      </c>
      <c r="AK94" s="96">
        <v>2019</v>
      </c>
    </row>
    <row r="95" spans="1:38" s="5" customFormat="1" ht="24">
      <c r="A95" s="82"/>
      <c r="B95" s="82"/>
      <c r="C95" s="82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1">
        <v>0</v>
      </c>
      <c r="S95" s="1">
        <v>5</v>
      </c>
      <c r="T95" s="40">
        <v>4</v>
      </c>
      <c r="U95" s="40">
        <v>0</v>
      </c>
      <c r="V95" s="40">
        <v>1</v>
      </c>
      <c r="W95" s="40">
        <v>0</v>
      </c>
      <c r="X95" s="40">
        <v>0</v>
      </c>
      <c r="Y95" s="40">
        <v>0</v>
      </c>
      <c r="Z95" s="40">
        <v>0</v>
      </c>
      <c r="AA95" s="40">
        <v>1</v>
      </c>
      <c r="AB95" s="98" t="s">
        <v>101</v>
      </c>
      <c r="AC95" s="99" t="s">
        <v>21</v>
      </c>
      <c r="AD95" s="96">
        <v>830</v>
      </c>
      <c r="AE95" s="96">
        <v>815</v>
      </c>
      <c r="AF95" s="96">
        <v>350</v>
      </c>
      <c r="AG95" s="103">
        <v>350</v>
      </c>
      <c r="AH95" s="96">
        <v>350</v>
      </c>
      <c r="AI95" s="96">
        <v>350</v>
      </c>
      <c r="AJ95" s="97">
        <f>AI95</f>
        <v>350</v>
      </c>
      <c r="AK95" s="96">
        <v>2014</v>
      </c>
      <c r="AL95" s="4"/>
    </row>
    <row r="96" spans="1:37" s="36" customFormat="1" ht="15">
      <c r="A96" s="40">
        <v>0</v>
      </c>
      <c r="B96" s="40">
        <v>0</v>
      </c>
      <c r="C96" s="40">
        <v>1</v>
      </c>
      <c r="D96" s="40">
        <v>0</v>
      </c>
      <c r="E96" s="40">
        <v>5</v>
      </c>
      <c r="F96" s="40">
        <v>0</v>
      </c>
      <c r="G96" s="40">
        <v>3</v>
      </c>
      <c r="H96" s="40">
        <v>0</v>
      </c>
      <c r="I96" s="40">
        <v>5</v>
      </c>
      <c r="J96" s="40">
        <v>4</v>
      </c>
      <c r="K96" s="40">
        <v>0</v>
      </c>
      <c r="L96" s="40">
        <v>1</v>
      </c>
      <c r="M96" s="40">
        <v>2</v>
      </c>
      <c r="N96" s="40">
        <v>0</v>
      </c>
      <c r="O96" s="40">
        <v>0</v>
      </c>
      <c r="P96" s="40">
        <v>1</v>
      </c>
      <c r="Q96" s="40" t="s">
        <v>129</v>
      </c>
      <c r="R96" s="1">
        <v>0</v>
      </c>
      <c r="S96" s="1">
        <v>5</v>
      </c>
      <c r="T96" s="40">
        <v>4</v>
      </c>
      <c r="U96" s="40">
        <v>0</v>
      </c>
      <c r="V96" s="40">
        <v>1</v>
      </c>
      <c r="W96" s="40">
        <v>0</v>
      </c>
      <c r="X96" s="40">
        <v>0</v>
      </c>
      <c r="Y96" s="40">
        <v>1</v>
      </c>
      <c r="Z96" s="40">
        <v>0</v>
      </c>
      <c r="AA96" s="40">
        <v>0</v>
      </c>
      <c r="AB96" s="77" t="s">
        <v>102</v>
      </c>
      <c r="AC96" s="73" t="s">
        <v>3</v>
      </c>
      <c r="AD96" s="69">
        <v>9939.2</v>
      </c>
      <c r="AE96" s="72">
        <f>7624+3400-1043.5</f>
        <v>9980.5</v>
      </c>
      <c r="AF96" s="72">
        <f>11024-18.0065+2540.3-883.7</f>
        <v>12662.593499999999</v>
      </c>
      <c r="AG96" s="8">
        <f>11024-18.0065</f>
        <v>11005.9935</v>
      </c>
      <c r="AH96" s="72">
        <v>11166</v>
      </c>
      <c r="AI96" s="72">
        <v>11250</v>
      </c>
      <c r="AJ96" s="72">
        <f>SUM(AD96:AI96)</f>
        <v>66004.287</v>
      </c>
      <c r="AK96" s="69">
        <v>2019</v>
      </c>
    </row>
    <row r="97" spans="1:37" s="36" customFormat="1" ht="15" customHeight="1">
      <c r="A97" s="81"/>
      <c r="B97" s="81"/>
      <c r="C97" s="81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1">
        <v>0</v>
      </c>
      <c r="S97" s="1">
        <v>5</v>
      </c>
      <c r="T97" s="40">
        <v>4</v>
      </c>
      <c r="U97" s="40">
        <v>0</v>
      </c>
      <c r="V97" s="40">
        <v>1</v>
      </c>
      <c r="W97" s="40">
        <v>0</v>
      </c>
      <c r="X97" s="40">
        <v>0</v>
      </c>
      <c r="Y97" s="40">
        <v>1</v>
      </c>
      <c r="Z97" s="40">
        <v>0</v>
      </c>
      <c r="AA97" s="101">
        <v>1</v>
      </c>
      <c r="AB97" s="98" t="s">
        <v>103</v>
      </c>
      <c r="AC97" s="100" t="s">
        <v>28</v>
      </c>
      <c r="AD97" s="96">
        <v>122.7</v>
      </c>
      <c r="AE97" s="96">
        <v>122.7</v>
      </c>
      <c r="AF97" s="96">
        <f>122.7+2.8</f>
        <v>125.5</v>
      </c>
      <c r="AG97" s="103">
        <f>122.7+2.8</f>
        <v>125.5</v>
      </c>
      <c r="AH97" s="96">
        <f>122.7+2.8</f>
        <v>125.5</v>
      </c>
      <c r="AI97" s="96">
        <f>122.7+2.8</f>
        <v>125.5</v>
      </c>
      <c r="AJ97" s="96">
        <f>122.7+2.8</f>
        <v>125.5</v>
      </c>
      <c r="AK97" s="96">
        <v>2016</v>
      </c>
    </row>
    <row r="98" spans="1:37" s="36" customFormat="1" ht="15">
      <c r="A98" s="40">
        <v>0</v>
      </c>
      <c r="B98" s="40">
        <v>0</v>
      </c>
      <c r="C98" s="40">
        <v>1</v>
      </c>
      <c r="D98" s="40">
        <v>0</v>
      </c>
      <c r="E98" s="40">
        <v>5</v>
      </c>
      <c r="F98" s="40">
        <v>0</v>
      </c>
      <c r="G98" s="40">
        <v>3</v>
      </c>
      <c r="H98" s="40">
        <v>0</v>
      </c>
      <c r="I98" s="40">
        <v>5</v>
      </c>
      <c r="J98" s="40">
        <v>4</v>
      </c>
      <c r="K98" s="40">
        <v>0</v>
      </c>
      <c r="L98" s="40">
        <v>1</v>
      </c>
      <c r="M98" s="40">
        <v>2</v>
      </c>
      <c r="N98" s="40">
        <v>0</v>
      </c>
      <c r="O98" s="40">
        <v>0</v>
      </c>
      <c r="P98" s="40">
        <v>2</v>
      </c>
      <c r="Q98" s="40" t="s">
        <v>129</v>
      </c>
      <c r="R98" s="1">
        <v>0</v>
      </c>
      <c r="S98" s="1">
        <v>5</v>
      </c>
      <c r="T98" s="40">
        <v>4</v>
      </c>
      <c r="U98" s="40">
        <v>0</v>
      </c>
      <c r="V98" s="40">
        <v>1</v>
      </c>
      <c r="W98" s="40">
        <v>0</v>
      </c>
      <c r="X98" s="40">
        <v>0</v>
      </c>
      <c r="Y98" s="40">
        <v>2</v>
      </c>
      <c r="Z98" s="40">
        <v>0</v>
      </c>
      <c r="AA98" s="40">
        <v>0</v>
      </c>
      <c r="AB98" s="75" t="s">
        <v>104</v>
      </c>
      <c r="AC98" s="73" t="s">
        <v>3</v>
      </c>
      <c r="AD98" s="73">
        <v>0</v>
      </c>
      <c r="AE98" s="69">
        <v>880.7</v>
      </c>
      <c r="AF98" s="69">
        <f>527.3+300-18.2</f>
        <v>809.0999999999999</v>
      </c>
      <c r="AG98" s="8">
        <f>773.2+179</f>
        <v>952.2</v>
      </c>
      <c r="AH98" s="72">
        <v>900</v>
      </c>
      <c r="AI98" s="72">
        <f>AH98</f>
        <v>900</v>
      </c>
      <c r="AJ98" s="72">
        <f>SUM(AD98:AI98)</f>
        <v>4442</v>
      </c>
      <c r="AK98" s="69">
        <v>2019</v>
      </c>
    </row>
    <row r="99" spans="1:37" s="36" customFormat="1" ht="24">
      <c r="A99" s="81"/>
      <c r="B99" s="81"/>
      <c r="C99" s="81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1">
        <v>0</v>
      </c>
      <c r="S99" s="1">
        <v>5</v>
      </c>
      <c r="T99" s="40">
        <v>4</v>
      </c>
      <c r="U99" s="40">
        <v>0</v>
      </c>
      <c r="V99" s="40">
        <v>1</v>
      </c>
      <c r="W99" s="40">
        <v>0</v>
      </c>
      <c r="X99" s="40">
        <v>0</v>
      </c>
      <c r="Y99" s="40">
        <v>2</v>
      </c>
      <c r="Z99" s="40">
        <v>0</v>
      </c>
      <c r="AA99" s="40">
        <v>1</v>
      </c>
      <c r="AB99" s="75" t="s">
        <v>105</v>
      </c>
      <c r="AC99" s="73" t="s">
        <v>20</v>
      </c>
      <c r="AD99" s="73">
        <v>0</v>
      </c>
      <c r="AE99" s="69">
        <f>ROUND('[1]содер.сетей'!$L$10/1000/344.8*100,1)</f>
        <v>1.7</v>
      </c>
      <c r="AF99" s="69">
        <v>0</v>
      </c>
      <c r="AG99" s="7">
        <v>0</v>
      </c>
      <c r="AH99" s="69">
        <v>0</v>
      </c>
      <c r="AI99" s="69">
        <v>0</v>
      </c>
      <c r="AJ99" s="69">
        <f>AI99</f>
        <v>0</v>
      </c>
      <c r="AK99" s="69">
        <v>2015</v>
      </c>
    </row>
    <row r="100" spans="1:37" s="36" customFormat="1" ht="15">
      <c r="A100" s="81"/>
      <c r="B100" s="81"/>
      <c r="C100" s="81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1">
        <v>0</v>
      </c>
      <c r="S100" s="1">
        <v>5</v>
      </c>
      <c r="T100" s="40">
        <v>4</v>
      </c>
      <c r="U100" s="40">
        <v>0</v>
      </c>
      <c r="V100" s="40">
        <v>1</v>
      </c>
      <c r="W100" s="40">
        <v>0</v>
      </c>
      <c r="X100" s="40">
        <v>0</v>
      </c>
      <c r="Y100" s="40">
        <v>2</v>
      </c>
      <c r="Z100" s="40">
        <v>0</v>
      </c>
      <c r="AA100" s="40">
        <v>2</v>
      </c>
      <c r="AB100" s="75" t="s">
        <v>142</v>
      </c>
      <c r="AC100" s="73" t="s">
        <v>21</v>
      </c>
      <c r="AD100" s="69">
        <v>0</v>
      </c>
      <c r="AE100" s="69">
        <v>445</v>
      </c>
      <c r="AF100" s="69">
        <v>100</v>
      </c>
      <c r="AG100" s="7">
        <v>100</v>
      </c>
      <c r="AH100" s="69">
        <v>100</v>
      </c>
      <c r="AI100" s="69">
        <v>100</v>
      </c>
      <c r="AJ100" s="69">
        <f>SUM(AD100:AI100)</f>
        <v>845</v>
      </c>
      <c r="AK100" s="69">
        <v>2019</v>
      </c>
    </row>
    <row r="101" spans="1:37" s="36" customFormat="1" ht="15">
      <c r="A101" s="40">
        <v>0</v>
      </c>
      <c r="B101" s="40">
        <v>0</v>
      </c>
      <c r="C101" s="40">
        <v>1</v>
      </c>
      <c r="D101" s="40">
        <v>0</v>
      </c>
      <c r="E101" s="40">
        <v>5</v>
      </c>
      <c r="F101" s="40">
        <v>0</v>
      </c>
      <c r="G101" s="40">
        <v>3</v>
      </c>
      <c r="H101" s="40">
        <v>0</v>
      </c>
      <c r="I101" s="40">
        <v>5</v>
      </c>
      <c r="J101" s="40">
        <v>4</v>
      </c>
      <c r="K101" s="40">
        <v>0</v>
      </c>
      <c r="L101" s="40">
        <v>1</v>
      </c>
      <c r="M101" s="40">
        <v>2</v>
      </c>
      <c r="N101" s="40">
        <v>0</v>
      </c>
      <c r="O101" s="40">
        <v>0</v>
      </c>
      <c r="P101" s="40">
        <v>3</v>
      </c>
      <c r="Q101" s="40" t="s">
        <v>129</v>
      </c>
      <c r="R101" s="1">
        <v>0</v>
      </c>
      <c r="S101" s="1">
        <v>5</v>
      </c>
      <c r="T101" s="40">
        <v>4</v>
      </c>
      <c r="U101" s="40">
        <v>0</v>
      </c>
      <c r="V101" s="40">
        <v>1</v>
      </c>
      <c r="W101" s="40">
        <v>0</v>
      </c>
      <c r="X101" s="40">
        <v>0</v>
      </c>
      <c r="Y101" s="40">
        <v>3</v>
      </c>
      <c r="Z101" s="40">
        <v>0</v>
      </c>
      <c r="AA101" s="40">
        <v>0</v>
      </c>
      <c r="AB101" s="75" t="s">
        <v>106</v>
      </c>
      <c r="AC101" s="104" t="s">
        <v>23</v>
      </c>
      <c r="AD101" s="69">
        <f>2444.4+750</f>
        <v>3194.4</v>
      </c>
      <c r="AE101" s="69">
        <v>2398.3</v>
      </c>
      <c r="AF101" s="69">
        <v>3282.9</v>
      </c>
      <c r="AG101" s="8">
        <v>1625.1</v>
      </c>
      <c r="AH101" s="69">
        <f>AG101</f>
        <v>1625.1</v>
      </c>
      <c r="AI101" s="69">
        <v>1795.4</v>
      </c>
      <c r="AJ101" s="69">
        <f aca="true" t="shared" si="9" ref="AJ101:AJ106">SUM(AD101:AI101)</f>
        <v>13921.2</v>
      </c>
      <c r="AK101" s="69">
        <v>2019</v>
      </c>
    </row>
    <row r="102" spans="1:37" s="36" customFormat="1" ht="15">
      <c r="A102" s="81"/>
      <c r="B102" s="81"/>
      <c r="C102" s="81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1">
        <v>0</v>
      </c>
      <c r="S102" s="1">
        <v>5</v>
      </c>
      <c r="T102" s="40">
        <v>4</v>
      </c>
      <c r="U102" s="40">
        <v>0</v>
      </c>
      <c r="V102" s="40">
        <v>1</v>
      </c>
      <c r="W102" s="40">
        <v>0</v>
      </c>
      <c r="X102" s="40">
        <v>0</v>
      </c>
      <c r="Y102" s="40">
        <v>3</v>
      </c>
      <c r="Z102" s="40">
        <v>0</v>
      </c>
      <c r="AA102" s="40">
        <v>1</v>
      </c>
      <c r="AB102" s="76" t="s">
        <v>107</v>
      </c>
      <c r="AC102" s="73" t="s">
        <v>26</v>
      </c>
      <c r="AD102" s="69">
        <v>522</v>
      </c>
      <c r="AE102" s="69">
        <v>522</v>
      </c>
      <c r="AF102" s="69">
        <v>522</v>
      </c>
      <c r="AG102" s="7">
        <v>522</v>
      </c>
      <c r="AH102" s="69">
        <v>522</v>
      </c>
      <c r="AI102" s="69">
        <v>522</v>
      </c>
      <c r="AJ102" s="69">
        <f t="shared" si="9"/>
        <v>3132</v>
      </c>
      <c r="AK102" s="69">
        <v>2019</v>
      </c>
    </row>
    <row r="103" spans="1:37" s="36" customFormat="1" ht="24">
      <c r="A103" s="81"/>
      <c r="B103" s="81"/>
      <c r="C103" s="81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1">
        <v>0</v>
      </c>
      <c r="S103" s="1">
        <v>5</v>
      </c>
      <c r="T103" s="40">
        <v>4</v>
      </c>
      <c r="U103" s="40">
        <v>0</v>
      </c>
      <c r="V103" s="40">
        <v>1</v>
      </c>
      <c r="W103" s="40">
        <v>0</v>
      </c>
      <c r="X103" s="40">
        <v>0</v>
      </c>
      <c r="Y103" s="40">
        <v>3</v>
      </c>
      <c r="Z103" s="40">
        <v>0</v>
      </c>
      <c r="AA103" s="40">
        <v>2</v>
      </c>
      <c r="AB103" s="76" t="s">
        <v>108</v>
      </c>
      <c r="AC103" s="73" t="s">
        <v>21</v>
      </c>
      <c r="AD103" s="69">
        <f>95+336+6870</f>
        <v>7301</v>
      </c>
      <c r="AE103" s="69">
        <f>25+120+2530</f>
        <v>2675</v>
      </c>
      <c r="AF103" s="69">
        <v>3271</v>
      </c>
      <c r="AG103" s="7">
        <f>25+120+2530</f>
        <v>2675</v>
      </c>
      <c r="AH103" s="69">
        <f>25+120+2530</f>
        <v>2675</v>
      </c>
      <c r="AI103" s="69">
        <f>25+120+2530</f>
        <v>2675</v>
      </c>
      <c r="AJ103" s="69">
        <f t="shared" si="9"/>
        <v>21272</v>
      </c>
      <c r="AK103" s="69">
        <v>2019</v>
      </c>
    </row>
    <row r="104" spans="1:37" s="36" customFormat="1" ht="15">
      <c r="A104" s="81"/>
      <c r="B104" s="81"/>
      <c r="C104" s="81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1">
        <v>0</v>
      </c>
      <c r="S104" s="1">
        <v>5</v>
      </c>
      <c r="T104" s="40">
        <v>4</v>
      </c>
      <c r="U104" s="40">
        <v>0</v>
      </c>
      <c r="V104" s="40">
        <v>1</v>
      </c>
      <c r="W104" s="40">
        <v>0</v>
      </c>
      <c r="X104" s="40">
        <v>0</v>
      </c>
      <c r="Y104" s="40">
        <v>3</v>
      </c>
      <c r="Z104" s="40">
        <v>0</v>
      </c>
      <c r="AA104" s="40">
        <v>3</v>
      </c>
      <c r="AB104" s="76" t="s">
        <v>109</v>
      </c>
      <c r="AC104" s="73" t="s">
        <v>31</v>
      </c>
      <c r="AD104" s="69">
        <v>207.8</v>
      </c>
      <c r="AE104" s="72">
        <f>(42832+128381)/1000</f>
        <v>171.213</v>
      </c>
      <c r="AF104" s="72">
        <f>(42832+128381)/1000</f>
        <v>171.213</v>
      </c>
      <c r="AG104" s="7">
        <v>207.8</v>
      </c>
      <c r="AH104" s="69">
        <v>207.8</v>
      </c>
      <c r="AI104" s="69">
        <v>207.8</v>
      </c>
      <c r="AJ104" s="72">
        <f t="shared" si="9"/>
        <v>1173.626</v>
      </c>
      <c r="AK104" s="69">
        <v>2019</v>
      </c>
    </row>
    <row r="105" spans="1:37" s="67" customFormat="1" ht="15">
      <c r="A105" s="84"/>
      <c r="B105" s="84"/>
      <c r="C105" s="84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1">
        <v>0</v>
      </c>
      <c r="S105" s="1">
        <v>5</v>
      </c>
      <c r="T105" s="40">
        <v>4</v>
      </c>
      <c r="U105" s="40">
        <v>0</v>
      </c>
      <c r="V105" s="40">
        <v>1</v>
      </c>
      <c r="W105" s="40">
        <v>0</v>
      </c>
      <c r="X105" s="40">
        <v>0</v>
      </c>
      <c r="Y105" s="40">
        <v>3</v>
      </c>
      <c r="Z105" s="40">
        <v>0</v>
      </c>
      <c r="AA105" s="40">
        <v>4</v>
      </c>
      <c r="AB105" s="76" t="s">
        <v>110</v>
      </c>
      <c r="AC105" s="73" t="s">
        <v>38</v>
      </c>
      <c r="AD105" s="69">
        <v>2.5</v>
      </c>
      <c r="AE105" s="69">
        <v>0</v>
      </c>
      <c r="AF105" s="69">
        <v>0</v>
      </c>
      <c r="AG105" s="7">
        <v>0</v>
      </c>
      <c r="AH105" s="69">
        <v>0</v>
      </c>
      <c r="AI105" s="69">
        <v>0</v>
      </c>
      <c r="AJ105" s="69">
        <f t="shared" si="9"/>
        <v>2.5</v>
      </c>
      <c r="AK105" s="69">
        <v>2014</v>
      </c>
    </row>
    <row r="106" spans="1:37" s="36" customFormat="1" ht="15">
      <c r="A106" s="40">
        <v>0</v>
      </c>
      <c r="B106" s="40">
        <v>0</v>
      </c>
      <c r="C106" s="40">
        <v>1</v>
      </c>
      <c r="D106" s="40">
        <v>0</v>
      </c>
      <c r="E106" s="40">
        <v>5</v>
      </c>
      <c r="F106" s="40">
        <v>0</v>
      </c>
      <c r="G106" s="40">
        <v>3</v>
      </c>
      <c r="H106" s="40">
        <v>0</v>
      </c>
      <c r="I106" s="40">
        <v>5</v>
      </c>
      <c r="J106" s="40">
        <v>4</v>
      </c>
      <c r="K106" s="40">
        <v>0</v>
      </c>
      <c r="L106" s="40">
        <v>1</v>
      </c>
      <c r="M106" s="40">
        <v>2</v>
      </c>
      <c r="N106" s="40">
        <v>0</v>
      </c>
      <c r="O106" s="40">
        <v>0</v>
      </c>
      <c r="P106" s="40">
        <v>4</v>
      </c>
      <c r="Q106" s="40" t="s">
        <v>129</v>
      </c>
      <c r="R106" s="1">
        <v>0</v>
      </c>
      <c r="S106" s="1">
        <v>5</v>
      </c>
      <c r="T106" s="40">
        <v>4</v>
      </c>
      <c r="U106" s="40">
        <v>0</v>
      </c>
      <c r="V106" s="40">
        <v>1</v>
      </c>
      <c r="W106" s="40">
        <v>0</v>
      </c>
      <c r="X106" s="40">
        <v>0</v>
      </c>
      <c r="Y106" s="40">
        <v>4</v>
      </c>
      <c r="Z106" s="40">
        <v>0</v>
      </c>
      <c r="AA106" s="40">
        <v>0</v>
      </c>
      <c r="AB106" s="75" t="s">
        <v>111</v>
      </c>
      <c r="AC106" s="104" t="s">
        <v>23</v>
      </c>
      <c r="AD106" s="69">
        <v>247.7</v>
      </c>
      <c r="AE106" s="72">
        <f>167.6-0.8</f>
        <v>166.79999999999998</v>
      </c>
      <c r="AF106" s="69">
        <f>145.9-22.2</f>
        <v>123.7</v>
      </c>
      <c r="AG106" s="8">
        <v>145.9</v>
      </c>
      <c r="AH106" s="69">
        <f>AG106</f>
        <v>145.9</v>
      </c>
      <c r="AI106" s="69">
        <f>AH106</f>
        <v>145.9</v>
      </c>
      <c r="AJ106" s="69">
        <f t="shared" si="9"/>
        <v>975.9</v>
      </c>
      <c r="AK106" s="69">
        <v>2019</v>
      </c>
    </row>
    <row r="107" spans="1:37" s="36" customFormat="1" ht="15">
      <c r="A107" s="81"/>
      <c r="B107" s="81"/>
      <c r="C107" s="81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1">
        <v>0</v>
      </c>
      <c r="S107" s="1">
        <v>5</v>
      </c>
      <c r="T107" s="40">
        <v>4</v>
      </c>
      <c r="U107" s="40">
        <v>0</v>
      </c>
      <c r="V107" s="40">
        <v>1</v>
      </c>
      <c r="W107" s="40">
        <v>0</v>
      </c>
      <c r="X107" s="40">
        <v>0</v>
      </c>
      <c r="Y107" s="40">
        <v>4</v>
      </c>
      <c r="Z107" s="40">
        <v>0</v>
      </c>
      <c r="AA107" s="40">
        <v>1</v>
      </c>
      <c r="AB107" s="76" t="s">
        <v>112</v>
      </c>
      <c r="AC107" s="73" t="s">
        <v>21</v>
      </c>
      <c r="AD107" s="69">
        <v>2</v>
      </c>
      <c r="AE107" s="69">
        <v>2</v>
      </c>
      <c r="AF107" s="69">
        <v>2</v>
      </c>
      <c r="AG107" s="7">
        <v>2</v>
      </c>
      <c r="AH107" s="69">
        <v>2</v>
      </c>
      <c r="AI107" s="69">
        <v>2</v>
      </c>
      <c r="AJ107" s="69">
        <f>AI107</f>
        <v>2</v>
      </c>
      <c r="AK107" s="69">
        <v>2019</v>
      </c>
    </row>
    <row r="108" spans="1:37" s="36" customFormat="1" ht="15">
      <c r="A108" s="40">
        <v>0</v>
      </c>
      <c r="B108" s="40">
        <v>0</v>
      </c>
      <c r="C108" s="40">
        <v>1</v>
      </c>
      <c r="D108" s="40">
        <v>0</v>
      </c>
      <c r="E108" s="40">
        <v>5</v>
      </c>
      <c r="F108" s="40">
        <v>0</v>
      </c>
      <c r="G108" s="40">
        <v>3</v>
      </c>
      <c r="H108" s="40">
        <v>0</v>
      </c>
      <c r="I108" s="40">
        <v>5</v>
      </c>
      <c r="J108" s="40">
        <v>4</v>
      </c>
      <c r="K108" s="40">
        <v>0</v>
      </c>
      <c r="L108" s="40">
        <v>1</v>
      </c>
      <c r="M108" s="40" t="s">
        <v>130</v>
      </c>
      <c r="N108" s="40">
        <v>0</v>
      </c>
      <c r="O108" s="40">
        <v>2</v>
      </c>
      <c r="P108" s="40">
        <v>8</v>
      </c>
      <c r="Q108" s="40" t="s">
        <v>129</v>
      </c>
      <c r="R108" s="1">
        <v>0</v>
      </c>
      <c r="S108" s="1">
        <v>5</v>
      </c>
      <c r="T108" s="40">
        <v>4</v>
      </c>
      <c r="U108" s="40">
        <v>0</v>
      </c>
      <c r="V108" s="40">
        <v>1</v>
      </c>
      <c r="W108" s="40">
        <v>0</v>
      </c>
      <c r="X108" s="40">
        <v>0</v>
      </c>
      <c r="Y108" s="40">
        <v>5</v>
      </c>
      <c r="Z108" s="40">
        <v>0</v>
      </c>
      <c r="AA108" s="40">
        <v>0</v>
      </c>
      <c r="AB108" s="75" t="s">
        <v>113</v>
      </c>
      <c r="AC108" s="104" t="s">
        <v>23</v>
      </c>
      <c r="AD108" s="69">
        <v>0</v>
      </c>
      <c r="AE108" s="72">
        <v>257</v>
      </c>
      <c r="AF108" s="72">
        <f>224+34-60.7</f>
        <v>197.3</v>
      </c>
      <c r="AG108" s="8">
        <f>224+34-258</f>
        <v>0</v>
      </c>
      <c r="AH108" s="72">
        <v>258</v>
      </c>
      <c r="AI108" s="72">
        <f>AH108</f>
        <v>258</v>
      </c>
      <c r="AJ108" s="72">
        <f>SUM(AD108:AI108)</f>
        <v>970.3</v>
      </c>
      <c r="AK108" s="69">
        <v>2019</v>
      </c>
    </row>
    <row r="109" spans="1:37" s="36" customFormat="1" ht="24">
      <c r="A109" s="81"/>
      <c r="B109" s="81"/>
      <c r="C109" s="81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1">
        <v>0</v>
      </c>
      <c r="S109" s="1">
        <v>5</v>
      </c>
      <c r="T109" s="40">
        <v>4</v>
      </c>
      <c r="U109" s="40">
        <v>0</v>
      </c>
      <c r="V109" s="40">
        <v>1</v>
      </c>
      <c r="W109" s="40">
        <v>0</v>
      </c>
      <c r="X109" s="40">
        <v>0</v>
      </c>
      <c r="Y109" s="40">
        <v>5</v>
      </c>
      <c r="Z109" s="40">
        <v>0</v>
      </c>
      <c r="AA109" s="40">
        <v>1</v>
      </c>
      <c r="AB109" s="76" t="s">
        <v>114</v>
      </c>
      <c r="AC109" s="73" t="s">
        <v>21</v>
      </c>
      <c r="AD109" s="69">
        <v>0</v>
      </c>
      <c r="AE109" s="69">
        <f>18+8</f>
        <v>26</v>
      </c>
      <c r="AF109" s="69">
        <v>3</v>
      </c>
      <c r="AG109" s="7">
        <v>0</v>
      </c>
      <c r="AH109" s="69">
        <v>3</v>
      </c>
      <c r="AI109" s="69">
        <v>3</v>
      </c>
      <c r="AJ109" s="69">
        <f>SUM(AD109:AI109)</f>
        <v>35</v>
      </c>
      <c r="AK109" s="69">
        <v>2019</v>
      </c>
    </row>
    <row r="110" spans="1:37" s="36" customFormat="1" ht="24">
      <c r="A110" s="40">
        <v>0</v>
      </c>
      <c r="B110" s="40">
        <v>0</v>
      </c>
      <c r="C110" s="40">
        <v>1</v>
      </c>
      <c r="D110" s="40">
        <v>0</v>
      </c>
      <c r="E110" s="40">
        <v>5</v>
      </c>
      <c r="F110" s="40">
        <v>0</v>
      </c>
      <c r="G110" s="40">
        <v>3</v>
      </c>
      <c r="H110" s="40">
        <v>0</v>
      </c>
      <c r="I110" s="40">
        <v>5</v>
      </c>
      <c r="J110" s="40">
        <v>4</v>
      </c>
      <c r="K110" s="40">
        <v>0</v>
      </c>
      <c r="L110" s="40">
        <v>1</v>
      </c>
      <c r="M110" s="40">
        <v>2</v>
      </c>
      <c r="N110" s="40">
        <v>0</v>
      </c>
      <c r="O110" s="40">
        <v>0</v>
      </c>
      <c r="P110" s="40">
        <v>8</v>
      </c>
      <c r="Q110" s="40" t="s">
        <v>129</v>
      </c>
      <c r="R110" s="1">
        <v>0</v>
      </c>
      <c r="S110" s="1">
        <v>5</v>
      </c>
      <c r="T110" s="40">
        <v>4</v>
      </c>
      <c r="U110" s="40">
        <v>0</v>
      </c>
      <c r="V110" s="40">
        <v>1</v>
      </c>
      <c r="W110" s="40">
        <v>0</v>
      </c>
      <c r="X110" s="40">
        <v>0</v>
      </c>
      <c r="Y110" s="40">
        <v>6</v>
      </c>
      <c r="Z110" s="40">
        <v>0</v>
      </c>
      <c r="AA110" s="40">
        <v>0</v>
      </c>
      <c r="AB110" s="75" t="s">
        <v>115</v>
      </c>
      <c r="AC110" s="104" t="s">
        <v>23</v>
      </c>
      <c r="AD110" s="69">
        <v>0</v>
      </c>
      <c r="AE110" s="69">
        <f>624.8+1300+800-1037.6-4.7</f>
        <v>1682.5000000000002</v>
      </c>
      <c r="AF110" s="72">
        <f>50+60-4.4</f>
        <v>105.6</v>
      </c>
      <c r="AG110" s="8">
        <f>6000-1542.6</f>
        <v>4457.4</v>
      </c>
      <c r="AH110" s="69">
        <v>0</v>
      </c>
      <c r="AI110" s="69">
        <v>0</v>
      </c>
      <c r="AJ110" s="72">
        <f>SUM(AD110:AI110)</f>
        <v>6245.5</v>
      </c>
      <c r="AK110" s="69">
        <v>2017</v>
      </c>
    </row>
    <row r="111" spans="1:37" s="36" customFormat="1" ht="15">
      <c r="A111" s="81"/>
      <c r="B111" s="81"/>
      <c r="C111" s="81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1">
        <v>0</v>
      </c>
      <c r="S111" s="1">
        <v>5</v>
      </c>
      <c r="T111" s="40">
        <v>4</v>
      </c>
      <c r="U111" s="40">
        <v>0</v>
      </c>
      <c r="V111" s="40">
        <v>1</v>
      </c>
      <c r="W111" s="40">
        <v>0</v>
      </c>
      <c r="X111" s="40">
        <v>0</v>
      </c>
      <c r="Y111" s="40">
        <v>6</v>
      </c>
      <c r="Z111" s="40">
        <v>0</v>
      </c>
      <c r="AA111" s="40">
        <v>1</v>
      </c>
      <c r="AB111" s="76" t="s">
        <v>116</v>
      </c>
      <c r="AC111" s="104" t="s">
        <v>37</v>
      </c>
      <c r="AD111" s="69">
        <v>0</v>
      </c>
      <c r="AE111" s="69">
        <v>1</v>
      </c>
      <c r="AF111" s="69">
        <v>0</v>
      </c>
      <c r="AG111" s="7">
        <v>0</v>
      </c>
      <c r="AH111" s="69">
        <v>0</v>
      </c>
      <c r="AI111" s="69">
        <v>0</v>
      </c>
      <c r="AJ111" s="69">
        <v>1</v>
      </c>
      <c r="AK111" s="69">
        <v>2017</v>
      </c>
    </row>
    <row r="112" spans="1:37" s="36" customFormat="1" ht="24">
      <c r="A112" s="81"/>
      <c r="B112" s="81"/>
      <c r="C112" s="81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1">
        <v>0</v>
      </c>
      <c r="S112" s="1">
        <v>5</v>
      </c>
      <c r="T112" s="40">
        <v>4</v>
      </c>
      <c r="U112" s="40">
        <v>0</v>
      </c>
      <c r="V112" s="40">
        <v>1</v>
      </c>
      <c r="W112" s="40">
        <v>0</v>
      </c>
      <c r="X112" s="40">
        <v>0</v>
      </c>
      <c r="Y112" s="40">
        <v>6</v>
      </c>
      <c r="Z112" s="40">
        <v>0</v>
      </c>
      <c r="AA112" s="40">
        <v>2</v>
      </c>
      <c r="AB112" s="76" t="s">
        <v>117</v>
      </c>
      <c r="AC112" s="104" t="s">
        <v>43</v>
      </c>
      <c r="AD112" s="69">
        <v>0</v>
      </c>
      <c r="AE112" s="69">
        <v>250</v>
      </c>
      <c r="AF112" s="69">
        <v>0</v>
      </c>
      <c r="AG112" s="7">
        <v>0</v>
      </c>
      <c r="AH112" s="69">
        <v>0</v>
      </c>
      <c r="AI112" s="69">
        <v>0</v>
      </c>
      <c r="AJ112" s="69">
        <f>SUM(AD112:AI112)</f>
        <v>250</v>
      </c>
      <c r="AK112" s="69">
        <v>2015</v>
      </c>
    </row>
    <row r="113" spans="1:37" s="36" customFormat="1" ht="15">
      <c r="A113" s="81"/>
      <c r="B113" s="81"/>
      <c r="C113" s="81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1">
        <v>0</v>
      </c>
      <c r="S113" s="1">
        <v>5</v>
      </c>
      <c r="T113" s="40">
        <v>4</v>
      </c>
      <c r="U113" s="40">
        <v>0</v>
      </c>
      <c r="V113" s="40">
        <v>1</v>
      </c>
      <c r="W113" s="40">
        <v>0</v>
      </c>
      <c r="X113" s="40">
        <v>0</v>
      </c>
      <c r="Y113" s="40">
        <v>6</v>
      </c>
      <c r="Z113" s="40">
        <v>0</v>
      </c>
      <c r="AA113" s="40">
        <v>3</v>
      </c>
      <c r="AB113" s="76" t="s">
        <v>118</v>
      </c>
      <c r="AC113" s="73" t="s">
        <v>21</v>
      </c>
      <c r="AD113" s="69">
        <v>0</v>
      </c>
      <c r="AE113" s="69">
        <v>9</v>
      </c>
      <c r="AF113" s="69">
        <v>0</v>
      </c>
      <c r="AG113" s="7">
        <v>10</v>
      </c>
      <c r="AH113" s="69">
        <v>0</v>
      </c>
      <c r="AI113" s="69">
        <v>0</v>
      </c>
      <c r="AJ113" s="69">
        <f>SUM(AD113:AI113)</f>
        <v>19</v>
      </c>
      <c r="AK113" s="69">
        <v>2015</v>
      </c>
    </row>
    <row r="114" spans="1:37" s="36" customFormat="1" ht="15">
      <c r="A114" s="81"/>
      <c r="B114" s="81"/>
      <c r="C114" s="81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1">
        <v>0</v>
      </c>
      <c r="S114" s="1">
        <v>5</v>
      </c>
      <c r="T114" s="40">
        <v>4</v>
      </c>
      <c r="U114" s="40">
        <v>0</v>
      </c>
      <c r="V114" s="40">
        <v>1</v>
      </c>
      <c r="W114" s="40">
        <v>0</v>
      </c>
      <c r="X114" s="40">
        <v>0</v>
      </c>
      <c r="Y114" s="40">
        <v>6</v>
      </c>
      <c r="Z114" s="40">
        <v>0</v>
      </c>
      <c r="AA114" s="40">
        <v>4</v>
      </c>
      <c r="AB114" s="76" t="s">
        <v>152</v>
      </c>
      <c r="AC114" s="73" t="s">
        <v>21</v>
      </c>
      <c r="AD114" s="69">
        <v>0</v>
      </c>
      <c r="AE114" s="69">
        <v>3</v>
      </c>
      <c r="AF114" s="69">
        <v>0</v>
      </c>
      <c r="AG114" s="7">
        <v>16</v>
      </c>
      <c r="AH114" s="69">
        <v>0</v>
      </c>
      <c r="AI114" s="69">
        <v>0</v>
      </c>
      <c r="AJ114" s="69">
        <f>SUM(AD114:AI114)</f>
        <v>19</v>
      </c>
      <c r="AK114" s="69">
        <v>2015</v>
      </c>
    </row>
    <row r="115" spans="1:37" s="36" customFormat="1" ht="24">
      <c r="A115" s="81"/>
      <c r="B115" s="81"/>
      <c r="C115" s="81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1">
        <v>0</v>
      </c>
      <c r="S115" s="1">
        <v>5</v>
      </c>
      <c r="T115" s="40">
        <v>4</v>
      </c>
      <c r="U115" s="40">
        <v>0</v>
      </c>
      <c r="V115" s="40">
        <v>1</v>
      </c>
      <c r="W115" s="40">
        <v>0</v>
      </c>
      <c r="X115" s="40">
        <v>0</v>
      </c>
      <c r="Y115" s="40">
        <v>6</v>
      </c>
      <c r="Z115" s="40">
        <v>0</v>
      </c>
      <c r="AA115" s="40">
        <v>5</v>
      </c>
      <c r="AB115" s="76" t="s">
        <v>144</v>
      </c>
      <c r="AC115" s="73" t="s">
        <v>21</v>
      </c>
      <c r="AD115" s="69">
        <v>0</v>
      </c>
      <c r="AE115" s="69">
        <v>0</v>
      </c>
      <c r="AF115" s="69">
        <v>3</v>
      </c>
      <c r="AG115" s="7">
        <v>3</v>
      </c>
      <c r="AH115" s="69">
        <v>0</v>
      </c>
      <c r="AI115" s="69">
        <v>0</v>
      </c>
      <c r="AJ115" s="69">
        <v>3</v>
      </c>
      <c r="AK115" s="69">
        <v>2016</v>
      </c>
    </row>
    <row r="116" spans="1:37" s="36" customFormat="1" ht="15">
      <c r="A116" s="81"/>
      <c r="B116" s="81"/>
      <c r="C116" s="81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1">
        <v>0</v>
      </c>
      <c r="S116" s="1">
        <v>5</v>
      </c>
      <c r="T116" s="40">
        <v>4</v>
      </c>
      <c r="U116" s="40">
        <v>0</v>
      </c>
      <c r="V116" s="40">
        <v>1</v>
      </c>
      <c r="W116" s="40">
        <v>0</v>
      </c>
      <c r="X116" s="40">
        <v>0</v>
      </c>
      <c r="Y116" s="40">
        <v>6</v>
      </c>
      <c r="Z116" s="40">
        <v>0</v>
      </c>
      <c r="AA116" s="40">
        <v>6</v>
      </c>
      <c r="AB116" s="76" t="s">
        <v>145</v>
      </c>
      <c r="AC116" s="73" t="s">
        <v>146</v>
      </c>
      <c r="AD116" s="69">
        <v>0</v>
      </c>
      <c r="AE116" s="69">
        <v>0</v>
      </c>
      <c r="AF116" s="69">
        <v>8</v>
      </c>
      <c r="AG116" s="7">
        <v>12</v>
      </c>
      <c r="AH116" s="69">
        <v>0</v>
      </c>
      <c r="AI116" s="69">
        <v>0</v>
      </c>
      <c r="AJ116" s="69">
        <f>SUM(AD116:AI116)</f>
        <v>20</v>
      </c>
      <c r="AK116" s="69">
        <v>2016</v>
      </c>
    </row>
    <row r="117" spans="1:37" s="36" customFormat="1" ht="15">
      <c r="A117" s="81"/>
      <c r="B117" s="81"/>
      <c r="C117" s="81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1">
        <v>0</v>
      </c>
      <c r="S117" s="1">
        <v>5</v>
      </c>
      <c r="T117" s="40">
        <v>4</v>
      </c>
      <c r="U117" s="40">
        <v>0</v>
      </c>
      <c r="V117" s="40">
        <v>1</v>
      </c>
      <c r="W117" s="40">
        <v>0</v>
      </c>
      <c r="X117" s="40">
        <v>0</v>
      </c>
      <c r="Y117" s="40">
        <v>6</v>
      </c>
      <c r="Z117" s="40">
        <v>0</v>
      </c>
      <c r="AA117" s="40">
        <v>7</v>
      </c>
      <c r="AB117" s="76" t="s">
        <v>157</v>
      </c>
      <c r="AC117" s="73" t="s">
        <v>31</v>
      </c>
      <c r="AD117" s="72">
        <v>0</v>
      </c>
      <c r="AE117" s="72">
        <v>0</v>
      </c>
      <c r="AF117" s="72">
        <v>0</v>
      </c>
      <c r="AG117" s="8">
        <v>0</v>
      </c>
      <c r="AH117" s="72">
        <v>0</v>
      </c>
      <c r="AI117" s="72">
        <v>0</v>
      </c>
      <c r="AJ117" s="72">
        <f>SUM(AD117:AI117)</f>
        <v>0</v>
      </c>
      <c r="AK117" s="69">
        <v>2017</v>
      </c>
    </row>
    <row r="118" spans="1:37" s="36" customFormat="1" ht="24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1">
        <v>0</v>
      </c>
      <c r="S118" s="1">
        <v>5</v>
      </c>
      <c r="T118" s="40">
        <v>4</v>
      </c>
      <c r="U118" s="40">
        <v>0</v>
      </c>
      <c r="V118" s="40">
        <v>1</v>
      </c>
      <c r="W118" s="40">
        <v>0</v>
      </c>
      <c r="X118" s="40">
        <v>0</v>
      </c>
      <c r="Y118" s="40">
        <v>7</v>
      </c>
      <c r="Z118" s="40">
        <v>0</v>
      </c>
      <c r="AA118" s="40">
        <v>0</v>
      </c>
      <c r="AB118" s="75" t="s">
        <v>119</v>
      </c>
      <c r="AC118" s="104" t="s">
        <v>23</v>
      </c>
      <c r="AD118" s="69">
        <v>0</v>
      </c>
      <c r="AE118" s="69">
        <v>192.9</v>
      </c>
      <c r="AF118" s="7">
        <v>255.1</v>
      </c>
      <c r="AG118" s="7">
        <v>0</v>
      </c>
      <c r="AH118" s="69">
        <v>0</v>
      </c>
      <c r="AI118" s="69">
        <v>0</v>
      </c>
      <c r="AJ118" s="72">
        <f>SUM(AD118:AI118)</f>
        <v>448</v>
      </c>
      <c r="AK118" s="69">
        <v>2016</v>
      </c>
    </row>
    <row r="119" spans="1:37" s="36" customFormat="1" ht="15">
      <c r="A119" s="81"/>
      <c r="B119" s="81"/>
      <c r="C119" s="81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1">
        <v>0</v>
      </c>
      <c r="S119" s="1">
        <v>5</v>
      </c>
      <c r="T119" s="40">
        <v>4</v>
      </c>
      <c r="U119" s="40">
        <v>0</v>
      </c>
      <c r="V119" s="40">
        <v>1</v>
      </c>
      <c r="W119" s="40">
        <v>0</v>
      </c>
      <c r="X119" s="40">
        <v>0</v>
      </c>
      <c r="Y119" s="40">
        <v>7</v>
      </c>
      <c r="Z119" s="40">
        <v>0</v>
      </c>
      <c r="AA119" s="40">
        <v>1</v>
      </c>
      <c r="AB119" s="76" t="s">
        <v>153</v>
      </c>
      <c r="AC119" s="104" t="s">
        <v>37</v>
      </c>
      <c r="AD119" s="69">
        <v>0</v>
      </c>
      <c r="AE119" s="69">
        <v>1</v>
      </c>
      <c r="AF119" s="69">
        <v>1</v>
      </c>
      <c r="AG119" s="7">
        <v>0</v>
      </c>
      <c r="AH119" s="69">
        <v>0</v>
      </c>
      <c r="AI119" s="69">
        <v>0</v>
      </c>
      <c r="AJ119" s="69">
        <v>1</v>
      </c>
      <c r="AK119" s="69">
        <v>2016</v>
      </c>
    </row>
    <row r="120" spans="1:37" s="36" customFormat="1" ht="24">
      <c r="A120" s="81"/>
      <c r="B120" s="81"/>
      <c r="C120" s="81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1">
        <v>0</v>
      </c>
      <c r="S120" s="1">
        <v>5</v>
      </c>
      <c r="T120" s="40">
        <v>4</v>
      </c>
      <c r="U120" s="40">
        <v>0</v>
      </c>
      <c r="V120" s="40">
        <v>1</v>
      </c>
      <c r="W120" s="40">
        <v>0</v>
      </c>
      <c r="X120" s="40">
        <v>0</v>
      </c>
      <c r="Y120" s="40">
        <v>8</v>
      </c>
      <c r="Z120" s="40">
        <v>0</v>
      </c>
      <c r="AA120" s="40">
        <v>0</v>
      </c>
      <c r="AB120" s="75" t="s">
        <v>154</v>
      </c>
      <c r="AC120" s="104" t="s">
        <v>23</v>
      </c>
      <c r="AD120" s="69">
        <v>0</v>
      </c>
      <c r="AE120" s="72">
        <v>129.9</v>
      </c>
      <c r="AF120" s="69">
        <v>0</v>
      </c>
      <c r="AG120" s="7">
        <v>0</v>
      </c>
      <c r="AH120" s="69">
        <v>0</v>
      </c>
      <c r="AI120" s="69">
        <v>0</v>
      </c>
      <c r="AJ120" s="72">
        <f aca="true" t="shared" si="10" ref="AJ120:AJ128">SUM(AD120:AI120)</f>
        <v>129.9</v>
      </c>
      <c r="AK120" s="69">
        <v>2015</v>
      </c>
    </row>
    <row r="121" spans="1:37" s="36" customFormat="1" ht="15">
      <c r="A121" s="81"/>
      <c r="B121" s="81"/>
      <c r="C121" s="81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1">
        <v>0</v>
      </c>
      <c r="S121" s="1">
        <v>5</v>
      </c>
      <c r="T121" s="40">
        <v>4</v>
      </c>
      <c r="U121" s="40">
        <v>0</v>
      </c>
      <c r="V121" s="40">
        <v>1</v>
      </c>
      <c r="W121" s="40">
        <v>0</v>
      </c>
      <c r="X121" s="40">
        <v>0</v>
      </c>
      <c r="Y121" s="40">
        <v>8</v>
      </c>
      <c r="Z121" s="40">
        <v>0</v>
      </c>
      <c r="AA121" s="40">
        <v>1</v>
      </c>
      <c r="AB121" s="76" t="s">
        <v>120</v>
      </c>
      <c r="AC121" s="73" t="s">
        <v>21</v>
      </c>
      <c r="AD121" s="69">
        <v>0</v>
      </c>
      <c r="AE121" s="69">
        <v>10</v>
      </c>
      <c r="AF121" s="69">
        <v>0</v>
      </c>
      <c r="AG121" s="7">
        <v>0</v>
      </c>
      <c r="AH121" s="69">
        <v>0</v>
      </c>
      <c r="AI121" s="69">
        <v>0</v>
      </c>
      <c r="AJ121" s="69">
        <f t="shared" si="10"/>
        <v>10</v>
      </c>
      <c r="AK121" s="69">
        <v>2015</v>
      </c>
    </row>
    <row r="122" spans="1:37" s="36" customFormat="1" ht="24">
      <c r="A122" s="40">
        <v>0</v>
      </c>
      <c r="B122" s="40">
        <v>0</v>
      </c>
      <c r="C122" s="40">
        <v>1</v>
      </c>
      <c r="D122" s="40">
        <v>0</v>
      </c>
      <c r="E122" s="40">
        <v>5</v>
      </c>
      <c r="F122" s="40">
        <v>0</v>
      </c>
      <c r="G122" s="40">
        <v>3</v>
      </c>
      <c r="H122" s="40">
        <v>0</v>
      </c>
      <c r="I122" s="40">
        <v>5</v>
      </c>
      <c r="J122" s="40">
        <v>4</v>
      </c>
      <c r="K122" s="40">
        <v>0</v>
      </c>
      <c r="L122" s="40">
        <v>1</v>
      </c>
      <c r="M122" s="40">
        <v>2</v>
      </c>
      <c r="N122" s="40">
        <v>0</v>
      </c>
      <c r="O122" s="40">
        <v>0</v>
      </c>
      <c r="P122" s="40">
        <v>5</v>
      </c>
      <c r="Q122" s="40" t="s">
        <v>129</v>
      </c>
      <c r="R122" s="1">
        <v>0</v>
      </c>
      <c r="S122" s="1">
        <v>5</v>
      </c>
      <c r="T122" s="40">
        <v>4</v>
      </c>
      <c r="U122" s="40">
        <v>0</v>
      </c>
      <c r="V122" s="40">
        <v>1</v>
      </c>
      <c r="W122" s="40">
        <v>0</v>
      </c>
      <c r="X122" s="40">
        <v>0</v>
      </c>
      <c r="Y122" s="40">
        <v>9</v>
      </c>
      <c r="Z122" s="40">
        <v>0</v>
      </c>
      <c r="AA122" s="40">
        <v>0</v>
      </c>
      <c r="AB122" s="75" t="s">
        <v>162</v>
      </c>
      <c r="AC122" s="104" t="s">
        <v>23</v>
      </c>
      <c r="AD122" s="69">
        <v>0</v>
      </c>
      <c r="AE122" s="69">
        <v>0</v>
      </c>
      <c r="AF122" s="69">
        <v>0</v>
      </c>
      <c r="AG122" s="8">
        <v>258</v>
      </c>
      <c r="AH122" s="72">
        <v>0</v>
      </c>
      <c r="AI122" s="72">
        <v>0</v>
      </c>
      <c r="AJ122" s="72">
        <f t="shared" si="10"/>
        <v>258</v>
      </c>
      <c r="AK122" s="69">
        <v>2017</v>
      </c>
    </row>
    <row r="123" spans="1:37" s="36" customFormat="1" ht="24">
      <c r="A123" s="81"/>
      <c r="B123" s="81"/>
      <c r="C123" s="81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1">
        <v>0</v>
      </c>
      <c r="S123" s="1">
        <v>5</v>
      </c>
      <c r="T123" s="40">
        <v>4</v>
      </c>
      <c r="U123" s="40">
        <v>0</v>
      </c>
      <c r="V123" s="40">
        <v>1</v>
      </c>
      <c r="W123" s="40">
        <v>0</v>
      </c>
      <c r="X123" s="40">
        <v>0</v>
      </c>
      <c r="Y123" s="40">
        <v>9</v>
      </c>
      <c r="Z123" s="40">
        <v>0</v>
      </c>
      <c r="AA123" s="40">
        <v>1</v>
      </c>
      <c r="AB123" s="76" t="s">
        <v>114</v>
      </c>
      <c r="AC123" s="73" t="s">
        <v>21</v>
      </c>
      <c r="AD123" s="69">
        <v>0</v>
      </c>
      <c r="AE123" s="69">
        <v>0</v>
      </c>
      <c r="AF123" s="69">
        <v>0</v>
      </c>
      <c r="AG123" s="7">
        <v>2</v>
      </c>
      <c r="AH123" s="69">
        <v>0</v>
      </c>
      <c r="AI123" s="69">
        <v>0</v>
      </c>
      <c r="AJ123" s="69">
        <f t="shared" si="10"/>
        <v>2</v>
      </c>
      <c r="AK123" s="69">
        <v>2017</v>
      </c>
    </row>
    <row r="124" spans="1:37" s="36" customFormat="1" ht="24">
      <c r="A124" s="40">
        <v>0</v>
      </c>
      <c r="B124" s="40">
        <v>0</v>
      </c>
      <c r="C124" s="40">
        <v>1</v>
      </c>
      <c r="D124" s="40">
        <v>0</v>
      </c>
      <c r="E124" s="40">
        <v>5</v>
      </c>
      <c r="F124" s="40">
        <v>0</v>
      </c>
      <c r="G124" s="40">
        <v>3</v>
      </c>
      <c r="H124" s="40">
        <v>0</v>
      </c>
      <c r="I124" s="40">
        <v>5</v>
      </c>
      <c r="J124" s="40">
        <v>4</v>
      </c>
      <c r="K124" s="40">
        <v>0</v>
      </c>
      <c r="L124" s="40">
        <v>1</v>
      </c>
      <c r="M124" s="40" t="s">
        <v>130</v>
      </c>
      <c r="N124" s="40">
        <v>0</v>
      </c>
      <c r="O124" s="40">
        <v>4</v>
      </c>
      <c r="P124" s="40">
        <v>3</v>
      </c>
      <c r="Q124" s="40" t="s">
        <v>129</v>
      </c>
      <c r="R124" s="1">
        <v>0</v>
      </c>
      <c r="S124" s="1">
        <v>5</v>
      </c>
      <c r="T124" s="40">
        <v>4</v>
      </c>
      <c r="U124" s="40">
        <v>0</v>
      </c>
      <c r="V124" s="40">
        <v>1</v>
      </c>
      <c r="W124" s="40">
        <v>0</v>
      </c>
      <c r="X124" s="40">
        <v>0</v>
      </c>
      <c r="Y124" s="40">
        <v>9</v>
      </c>
      <c r="Z124" s="40">
        <v>0</v>
      </c>
      <c r="AA124" s="40">
        <v>0</v>
      </c>
      <c r="AB124" s="75" t="s">
        <v>163</v>
      </c>
      <c r="AC124" s="104" t="s">
        <v>23</v>
      </c>
      <c r="AD124" s="69">
        <v>0</v>
      </c>
      <c r="AE124" s="69">
        <v>0</v>
      </c>
      <c r="AF124" s="69">
        <v>0</v>
      </c>
      <c r="AG124" s="8">
        <f>1016.8+36.3</f>
        <v>1053.1</v>
      </c>
      <c r="AH124" s="69">
        <v>0</v>
      </c>
      <c r="AI124" s="69">
        <v>0</v>
      </c>
      <c r="AJ124" s="72">
        <f t="shared" si="10"/>
        <v>1053.1</v>
      </c>
      <c r="AK124" s="69">
        <v>2017</v>
      </c>
    </row>
    <row r="125" spans="1:37" s="36" customFormat="1" ht="15">
      <c r="A125" s="81"/>
      <c r="B125" s="81"/>
      <c r="C125" s="81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1">
        <v>0</v>
      </c>
      <c r="S125" s="1">
        <v>5</v>
      </c>
      <c r="T125" s="40">
        <v>4</v>
      </c>
      <c r="U125" s="40">
        <v>0</v>
      </c>
      <c r="V125" s="40">
        <v>1</v>
      </c>
      <c r="W125" s="40">
        <v>0</v>
      </c>
      <c r="X125" s="40">
        <v>1</v>
      </c>
      <c r="Y125" s="40">
        <v>0</v>
      </c>
      <c r="Z125" s="40">
        <v>0</v>
      </c>
      <c r="AA125" s="40">
        <v>1</v>
      </c>
      <c r="AB125" s="76" t="s">
        <v>165</v>
      </c>
      <c r="AC125" s="73" t="s">
        <v>21</v>
      </c>
      <c r="AD125" s="69">
        <v>0</v>
      </c>
      <c r="AE125" s="69">
        <v>0</v>
      </c>
      <c r="AF125" s="69">
        <v>0</v>
      </c>
      <c r="AG125" s="7">
        <v>2</v>
      </c>
      <c r="AH125" s="69">
        <v>0</v>
      </c>
      <c r="AI125" s="69">
        <v>0</v>
      </c>
      <c r="AJ125" s="92">
        <f t="shared" si="10"/>
        <v>2</v>
      </c>
      <c r="AK125" s="69">
        <v>2017</v>
      </c>
    </row>
    <row r="126" spans="1:37" s="36" customFormat="1" ht="24">
      <c r="A126" s="40">
        <v>0</v>
      </c>
      <c r="B126" s="40">
        <v>0</v>
      </c>
      <c r="C126" s="40">
        <v>1</v>
      </c>
      <c r="D126" s="40">
        <v>0</v>
      </c>
      <c r="E126" s="40">
        <v>5</v>
      </c>
      <c r="F126" s="40">
        <v>0</v>
      </c>
      <c r="G126" s="40">
        <v>3</v>
      </c>
      <c r="H126" s="40">
        <v>0</v>
      </c>
      <c r="I126" s="40">
        <v>5</v>
      </c>
      <c r="J126" s="40">
        <v>4</v>
      </c>
      <c r="K126" s="40">
        <v>0</v>
      </c>
      <c r="L126" s="40">
        <v>1</v>
      </c>
      <c r="M126" s="40">
        <v>1</v>
      </c>
      <c r="N126" s="40">
        <v>0</v>
      </c>
      <c r="O126" s="40">
        <v>4</v>
      </c>
      <c r="P126" s="40">
        <v>3</v>
      </c>
      <c r="Q126" s="40" t="s">
        <v>129</v>
      </c>
      <c r="R126" s="1">
        <v>0</v>
      </c>
      <c r="S126" s="1">
        <v>5</v>
      </c>
      <c r="T126" s="40">
        <v>4</v>
      </c>
      <c r="U126" s="40">
        <v>0</v>
      </c>
      <c r="V126" s="40">
        <v>1</v>
      </c>
      <c r="W126" s="40">
        <v>0</v>
      </c>
      <c r="X126" s="40">
        <v>1</v>
      </c>
      <c r="Y126" s="40">
        <v>1</v>
      </c>
      <c r="Z126" s="40">
        <v>0</v>
      </c>
      <c r="AA126" s="40">
        <v>0</v>
      </c>
      <c r="AB126" s="75" t="s">
        <v>164</v>
      </c>
      <c r="AC126" s="104" t="s">
        <v>23</v>
      </c>
      <c r="AD126" s="69">
        <v>0</v>
      </c>
      <c r="AE126" s="69">
        <v>0</v>
      </c>
      <c r="AF126" s="69">
        <v>0</v>
      </c>
      <c r="AG126" s="8">
        <f>677.9</f>
        <v>677.9</v>
      </c>
      <c r="AH126" s="69">
        <v>0</v>
      </c>
      <c r="AI126" s="69">
        <v>0</v>
      </c>
      <c r="AJ126" s="72">
        <f t="shared" si="10"/>
        <v>677.9</v>
      </c>
      <c r="AK126" s="69">
        <v>2017</v>
      </c>
    </row>
    <row r="127" spans="1:37" s="36" customFormat="1" ht="24">
      <c r="A127" s="81"/>
      <c r="B127" s="81"/>
      <c r="C127" s="81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1">
        <v>0</v>
      </c>
      <c r="S127" s="1">
        <v>5</v>
      </c>
      <c r="T127" s="40">
        <v>4</v>
      </c>
      <c r="U127" s="40">
        <v>0</v>
      </c>
      <c r="V127" s="40">
        <v>1</v>
      </c>
      <c r="W127" s="40">
        <v>0</v>
      </c>
      <c r="X127" s="40">
        <v>1</v>
      </c>
      <c r="Y127" s="40">
        <v>1</v>
      </c>
      <c r="Z127" s="40">
        <v>0</v>
      </c>
      <c r="AA127" s="40">
        <v>1</v>
      </c>
      <c r="AB127" s="76" t="s">
        <v>166</v>
      </c>
      <c r="AC127" s="73" t="s">
        <v>20</v>
      </c>
      <c r="AD127" s="69">
        <v>0</v>
      </c>
      <c r="AE127" s="69">
        <v>0</v>
      </c>
      <c r="AF127" s="69">
        <v>0</v>
      </c>
      <c r="AG127" s="7">
        <v>100</v>
      </c>
      <c r="AH127" s="69">
        <v>0</v>
      </c>
      <c r="AI127" s="69">
        <v>0</v>
      </c>
      <c r="AJ127" s="92">
        <f t="shared" si="10"/>
        <v>100</v>
      </c>
      <c r="AK127" s="69">
        <v>2017</v>
      </c>
    </row>
    <row r="128" spans="1:37" s="36" customFormat="1" ht="24">
      <c r="A128" s="81"/>
      <c r="B128" s="81"/>
      <c r="C128" s="81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1">
        <v>0</v>
      </c>
      <c r="S128" s="1">
        <v>5</v>
      </c>
      <c r="T128" s="40">
        <v>4</v>
      </c>
      <c r="U128" s="40">
        <v>0</v>
      </c>
      <c r="V128" s="40">
        <v>2</v>
      </c>
      <c r="W128" s="40">
        <v>0</v>
      </c>
      <c r="X128" s="40">
        <v>0</v>
      </c>
      <c r="Y128" s="40">
        <v>0</v>
      </c>
      <c r="Z128" s="40">
        <v>0</v>
      </c>
      <c r="AA128" s="40">
        <v>0</v>
      </c>
      <c r="AB128" s="75" t="s">
        <v>121</v>
      </c>
      <c r="AC128" s="104" t="s">
        <v>23</v>
      </c>
      <c r="AD128" s="72">
        <f aca="true" t="shared" si="11" ref="AD128:AI128">AD130+AD132+AD135</f>
        <v>218.7</v>
      </c>
      <c r="AE128" s="72">
        <f t="shared" si="11"/>
        <v>771.4</v>
      </c>
      <c r="AF128" s="72">
        <f t="shared" si="11"/>
        <v>507.40650000000005</v>
      </c>
      <c r="AG128" s="8">
        <f t="shared" si="11"/>
        <v>1161.6</v>
      </c>
      <c r="AH128" s="72">
        <f t="shared" si="11"/>
        <v>661.6</v>
      </c>
      <c r="AI128" s="72">
        <f t="shared" si="11"/>
        <v>699.8</v>
      </c>
      <c r="AJ128" s="72">
        <f t="shared" si="10"/>
        <v>4020.5064999999995</v>
      </c>
      <c r="AK128" s="69">
        <v>2019</v>
      </c>
    </row>
    <row r="129" spans="1:37" s="36" customFormat="1" ht="27" customHeight="1">
      <c r="A129" s="81"/>
      <c r="B129" s="81"/>
      <c r="C129" s="81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1">
        <v>0</v>
      </c>
      <c r="S129" s="1">
        <v>5</v>
      </c>
      <c r="T129" s="40">
        <v>4</v>
      </c>
      <c r="U129" s="40">
        <v>0</v>
      </c>
      <c r="V129" s="40">
        <v>2</v>
      </c>
      <c r="W129" s="40">
        <v>0</v>
      </c>
      <c r="X129" s="40">
        <v>0</v>
      </c>
      <c r="Y129" s="40">
        <v>0</v>
      </c>
      <c r="Z129" s="40">
        <v>0</v>
      </c>
      <c r="AA129" s="40">
        <v>1</v>
      </c>
      <c r="AB129" s="75" t="s">
        <v>122</v>
      </c>
      <c r="AC129" s="104" t="s">
        <v>27</v>
      </c>
      <c r="AD129" s="69">
        <v>100</v>
      </c>
      <c r="AE129" s="69">
        <v>100</v>
      </c>
      <c r="AF129" s="69">
        <v>100</v>
      </c>
      <c r="AG129" s="7">
        <v>100</v>
      </c>
      <c r="AH129" s="69">
        <v>100</v>
      </c>
      <c r="AI129" s="69">
        <v>100</v>
      </c>
      <c r="AJ129" s="69">
        <f>AI129</f>
        <v>100</v>
      </c>
      <c r="AK129" s="69">
        <v>2019</v>
      </c>
    </row>
    <row r="130" spans="1:37" s="36" customFormat="1" ht="28.5" customHeight="1">
      <c r="A130" s="40">
        <v>0</v>
      </c>
      <c r="B130" s="40">
        <v>0</v>
      </c>
      <c r="C130" s="40">
        <v>1</v>
      </c>
      <c r="D130" s="40">
        <v>0</v>
      </c>
      <c r="E130" s="40">
        <v>5</v>
      </c>
      <c r="F130" s="40">
        <v>0</v>
      </c>
      <c r="G130" s="40">
        <v>3</v>
      </c>
      <c r="H130" s="40">
        <v>0</v>
      </c>
      <c r="I130" s="40">
        <v>5</v>
      </c>
      <c r="J130" s="40">
        <v>4</v>
      </c>
      <c r="K130" s="40">
        <v>0</v>
      </c>
      <c r="L130" s="40">
        <v>2</v>
      </c>
      <c r="M130" s="40">
        <v>2</v>
      </c>
      <c r="N130" s="40">
        <v>0</v>
      </c>
      <c r="O130" s="40">
        <v>0</v>
      </c>
      <c r="P130" s="40">
        <v>6</v>
      </c>
      <c r="Q130" s="40" t="s">
        <v>129</v>
      </c>
      <c r="R130" s="1">
        <v>0</v>
      </c>
      <c r="S130" s="1">
        <v>5</v>
      </c>
      <c r="T130" s="40">
        <v>4</v>
      </c>
      <c r="U130" s="40">
        <v>0</v>
      </c>
      <c r="V130" s="40">
        <v>2</v>
      </c>
      <c r="W130" s="40">
        <v>0</v>
      </c>
      <c r="X130" s="40">
        <v>0</v>
      </c>
      <c r="Y130" s="40">
        <v>1</v>
      </c>
      <c r="Z130" s="40">
        <v>0</v>
      </c>
      <c r="AA130" s="40">
        <v>0</v>
      </c>
      <c r="AB130" s="75" t="s">
        <v>123</v>
      </c>
      <c r="AC130" s="104" t="s">
        <v>23</v>
      </c>
      <c r="AD130" s="69">
        <v>218.7</v>
      </c>
      <c r="AE130" s="72">
        <f>306-2</f>
        <v>304</v>
      </c>
      <c r="AF130" s="72">
        <f>265.8-1.9935-7.3</f>
        <v>256.5065</v>
      </c>
      <c r="AG130" s="8">
        <f>265.8+500</f>
        <v>765.8</v>
      </c>
      <c r="AH130" s="72">
        <v>265.8</v>
      </c>
      <c r="AI130" s="72">
        <v>304</v>
      </c>
      <c r="AJ130" s="72">
        <f>SUM(AD130:AI130)</f>
        <v>2114.8064999999997</v>
      </c>
      <c r="AK130" s="69">
        <v>2019</v>
      </c>
    </row>
    <row r="131" spans="1:37" s="36" customFormat="1" ht="15">
      <c r="A131" s="81"/>
      <c r="B131" s="81"/>
      <c r="C131" s="81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1">
        <v>0</v>
      </c>
      <c r="S131" s="1">
        <v>5</v>
      </c>
      <c r="T131" s="40">
        <v>4</v>
      </c>
      <c r="U131" s="40">
        <v>0</v>
      </c>
      <c r="V131" s="40">
        <v>2</v>
      </c>
      <c r="W131" s="40">
        <v>0</v>
      </c>
      <c r="X131" s="40">
        <v>0</v>
      </c>
      <c r="Y131" s="40">
        <v>1</v>
      </c>
      <c r="Z131" s="40">
        <v>0</v>
      </c>
      <c r="AA131" s="40">
        <v>1</v>
      </c>
      <c r="AB131" s="76" t="s">
        <v>147</v>
      </c>
      <c r="AC131" s="104" t="s">
        <v>24</v>
      </c>
      <c r="AD131" s="69">
        <v>1335</v>
      </c>
      <c r="AE131" s="69">
        <v>1335</v>
      </c>
      <c r="AF131" s="69">
        <v>700</v>
      </c>
      <c r="AG131" s="7">
        <v>1400</v>
      </c>
      <c r="AH131" s="69">
        <v>700</v>
      </c>
      <c r="AI131" s="69">
        <v>700</v>
      </c>
      <c r="AJ131" s="69">
        <f>AG131</f>
        <v>1400</v>
      </c>
      <c r="AK131" s="69">
        <v>2017</v>
      </c>
    </row>
    <row r="132" spans="1:37" s="36" customFormat="1" ht="36">
      <c r="A132" s="40">
        <v>0</v>
      </c>
      <c r="B132" s="40">
        <v>0</v>
      </c>
      <c r="C132" s="40">
        <v>1</v>
      </c>
      <c r="D132" s="40">
        <v>0</v>
      </c>
      <c r="E132" s="40">
        <v>5</v>
      </c>
      <c r="F132" s="40">
        <v>0</v>
      </c>
      <c r="G132" s="40">
        <v>3</v>
      </c>
      <c r="H132" s="40">
        <v>0</v>
      </c>
      <c r="I132" s="40">
        <v>5</v>
      </c>
      <c r="J132" s="40">
        <v>4</v>
      </c>
      <c r="K132" s="40">
        <v>0</v>
      </c>
      <c r="L132" s="40">
        <v>2</v>
      </c>
      <c r="M132" s="40">
        <v>1</v>
      </c>
      <c r="N132" s="40">
        <v>0</v>
      </c>
      <c r="O132" s="40">
        <v>5</v>
      </c>
      <c r="P132" s="40">
        <v>5</v>
      </c>
      <c r="Q132" s="40" t="s">
        <v>129</v>
      </c>
      <c r="R132" s="1">
        <v>0</v>
      </c>
      <c r="S132" s="1">
        <v>5</v>
      </c>
      <c r="T132" s="40">
        <v>4</v>
      </c>
      <c r="U132" s="40">
        <v>0</v>
      </c>
      <c r="V132" s="40">
        <v>2</v>
      </c>
      <c r="W132" s="40">
        <v>0</v>
      </c>
      <c r="X132" s="40">
        <v>0</v>
      </c>
      <c r="Y132" s="40">
        <v>2</v>
      </c>
      <c r="Z132" s="40">
        <v>0</v>
      </c>
      <c r="AA132" s="40">
        <v>0</v>
      </c>
      <c r="AB132" s="75" t="s">
        <v>124</v>
      </c>
      <c r="AC132" s="104" t="s">
        <v>23</v>
      </c>
      <c r="AD132" s="69">
        <v>0</v>
      </c>
      <c r="AE132" s="69">
        <v>467.4</v>
      </c>
      <c r="AF132" s="69">
        <v>250.9</v>
      </c>
      <c r="AG132" s="7">
        <v>395.8</v>
      </c>
      <c r="AH132" s="69">
        <v>395.8</v>
      </c>
      <c r="AI132" s="69">
        <v>395.8</v>
      </c>
      <c r="AJ132" s="72">
        <f>SUM(AD132:AI132)</f>
        <v>1905.6999999999998</v>
      </c>
      <c r="AK132" s="69">
        <v>2019</v>
      </c>
    </row>
    <row r="133" spans="1:37" s="36" customFormat="1" ht="15">
      <c r="A133" s="81"/>
      <c r="B133" s="81"/>
      <c r="C133" s="81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1">
        <v>0</v>
      </c>
      <c r="S133" s="1">
        <v>5</v>
      </c>
      <c r="T133" s="40">
        <v>4</v>
      </c>
      <c r="U133" s="40">
        <v>0</v>
      </c>
      <c r="V133" s="40">
        <v>2</v>
      </c>
      <c r="W133" s="40">
        <v>0</v>
      </c>
      <c r="X133" s="40">
        <v>0</v>
      </c>
      <c r="Y133" s="40">
        <v>2</v>
      </c>
      <c r="Z133" s="40">
        <v>0</v>
      </c>
      <c r="AA133" s="40">
        <v>1</v>
      </c>
      <c r="AB133" s="2" t="s">
        <v>125</v>
      </c>
      <c r="AC133" s="104" t="s">
        <v>30</v>
      </c>
      <c r="AD133" s="69">
        <v>0</v>
      </c>
      <c r="AE133" s="69">
        <v>100</v>
      </c>
      <c r="AF133" s="69">
        <v>90</v>
      </c>
      <c r="AG133" s="7">
        <v>96</v>
      </c>
      <c r="AH133" s="69">
        <v>96</v>
      </c>
      <c r="AI133" s="69">
        <v>96</v>
      </c>
      <c r="AJ133" s="92">
        <f>SUM(AD133:AI133)</f>
        <v>478</v>
      </c>
      <c r="AK133" s="69">
        <v>2019</v>
      </c>
    </row>
    <row r="134" spans="1:37" s="36" customFormat="1" ht="24">
      <c r="A134" s="81"/>
      <c r="B134" s="81"/>
      <c r="C134" s="81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1">
        <v>0</v>
      </c>
      <c r="S134" s="1">
        <v>5</v>
      </c>
      <c r="T134" s="40">
        <v>4</v>
      </c>
      <c r="U134" s="40">
        <v>0</v>
      </c>
      <c r="V134" s="40">
        <v>2</v>
      </c>
      <c r="W134" s="40">
        <v>0</v>
      </c>
      <c r="X134" s="40">
        <v>0</v>
      </c>
      <c r="Y134" s="40">
        <v>2</v>
      </c>
      <c r="Z134" s="40">
        <v>0</v>
      </c>
      <c r="AA134" s="40">
        <v>2</v>
      </c>
      <c r="AB134" s="2" t="s">
        <v>126</v>
      </c>
      <c r="AC134" s="104" t="s">
        <v>37</v>
      </c>
      <c r="AD134" s="69"/>
      <c r="AE134" s="69">
        <v>1</v>
      </c>
      <c r="AF134" s="69">
        <v>0</v>
      </c>
      <c r="AG134" s="7">
        <v>0</v>
      </c>
      <c r="AH134" s="69">
        <v>0</v>
      </c>
      <c r="AI134" s="69">
        <v>0</v>
      </c>
      <c r="AJ134" s="72">
        <v>0</v>
      </c>
      <c r="AK134" s="69">
        <v>2015</v>
      </c>
    </row>
    <row r="135" spans="1:37" s="36" customFormat="1" ht="24">
      <c r="A135" s="40">
        <v>0</v>
      </c>
      <c r="B135" s="40">
        <v>0</v>
      </c>
      <c r="C135" s="40">
        <v>1</v>
      </c>
      <c r="D135" s="40">
        <v>0</v>
      </c>
      <c r="E135" s="40">
        <v>5</v>
      </c>
      <c r="F135" s="40">
        <v>0</v>
      </c>
      <c r="G135" s="40">
        <v>3</v>
      </c>
      <c r="H135" s="40">
        <v>0</v>
      </c>
      <c r="I135" s="40">
        <v>5</v>
      </c>
      <c r="J135" s="40">
        <v>4</v>
      </c>
      <c r="K135" s="40">
        <v>0</v>
      </c>
      <c r="L135" s="40">
        <v>2</v>
      </c>
      <c r="M135" s="40">
        <v>2</v>
      </c>
      <c r="N135" s="40">
        <v>0</v>
      </c>
      <c r="O135" s="40">
        <v>0</v>
      </c>
      <c r="P135" s="51">
        <v>6</v>
      </c>
      <c r="Q135" s="40" t="s">
        <v>129</v>
      </c>
      <c r="R135" s="1">
        <v>0</v>
      </c>
      <c r="S135" s="1">
        <v>5</v>
      </c>
      <c r="T135" s="40">
        <v>4</v>
      </c>
      <c r="U135" s="40">
        <v>0</v>
      </c>
      <c r="V135" s="40">
        <v>2</v>
      </c>
      <c r="W135" s="40">
        <v>0</v>
      </c>
      <c r="X135" s="40">
        <v>0</v>
      </c>
      <c r="Y135" s="40">
        <v>3</v>
      </c>
      <c r="Z135" s="40">
        <v>0</v>
      </c>
      <c r="AA135" s="40">
        <v>0</v>
      </c>
      <c r="AB135" s="6" t="s">
        <v>127</v>
      </c>
      <c r="AC135" s="104" t="s">
        <v>23</v>
      </c>
      <c r="AD135" s="92">
        <v>0</v>
      </c>
      <c r="AE135" s="92">
        <v>0</v>
      </c>
      <c r="AF135" s="92">
        <v>0</v>
      </c>
      <c r="AG135" s="74">
        <v>0</v>
      </c>
      <c r="AH135" s="92">
        <v>0</v>
      </c>
      <c r="AI135" s="92">
        <v>0</v>
      </c>
      <c r="AJ135" s="92">
        <v>0</v>
      </c>
      <c r="AK135" s="69">
        <v>2014</v>
      </c>
    </row>
    <row r="136" spans="1:37" s="36" customFormat="1" ht="32.25" customHeight="1">
      <c r="A136" s="81"/>
      <c r="B136" s="81"/>
      <c r="C136" s="81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1">
        <v>0</v>
      </c>
      <c r="S136" s="1">
        <v>5</v>
      </c>
      <c r="T136" s="40">
        <v>4</v>
      </c>
      <c r="U136" s="40">
        <v>0</v>
      </c>
      <c r="V136" s="40">
        <v>2</v>
      </c>
      <c r="W136" s="40">
        <v>0</v>
      </c>
      <c r="X136" s="40">
        <v>0</v>
      </c>
      <c r="Y136" s="40">
        <v>3</v>
      </c>
      <c r="Z136" s="40">
        <v>0</v>
      </c>
      <c r="AA136" s="40">
        <v>1</v>
      </c>
      <c r="AB136" s="6" t="s">
        <v>139</v>
      </c>
      <c r="AC136" s="104" t="s">
        <v>37</v>
      </c>
      <c r="AD136" s="69">
        <v>0</v>
      </c>
      <c r="AE136" s="69">
        <v>1</v>
      </c>
      <c r="AF136" s="69">
        <v>1</v>
      </c>
      <c r="AG136" s="7">
        <v>0</v>
      </c>
      <c r="AH136" s="69">
        <v>0</v>
      </c>
      <c r="AI136" s="69">
        <v>0</v>
      </c>
      <c r="AJ136" s="69">
        <v>1</v>
      </c>
      <c r="AK136" s="69">
        <v>2016</v>
      </c>
    </row>
    <row r="137" spans="4:37" s="36" customFormat="1" ht="15"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"/>
      <c r="AC137" s="12"/>
      <c r="AD137" s="14"/>
      <c r="AE137" s="14"/>
      <c r="AF137" s="14"/>
      <c r="AG137" s="14"/>
      <c r="AH137" s="14"/>
      <c r="AI137" s="14"/>
      <c r="AJ137" s="14"/>
      <c r="AK137" s="14"/>
    </row>
    <row r="138" spans="4:37" s="36" customFormat="1" ht="15"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"/>
      <c r="AC138" s="12"/>
      <c r="AD138" s="14"/>
      <c r="AE138" s="14"/>
      <c r="AF138" s="14"/>
      <c r="AG138" s="14"/>
      <c r="AH138" s="14"/>
      <c r="AI138" s="14"/>
      <c r="AJ138" s="14"/>
      <c r="AK138" s="14"/>
    </row>
    <row r="139" spans="4:37" s="36" customFormat="1" ht="15"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"/>
      <c r="AC139" s="12"/>
      <c r="AD139" s="14"/>
      <c r="AE139" s="14"/>
      <c r="AF139" s="14"/>
      <c r="AG139" s="14"/>
      <c r="AH139" s="14"/>
      <c r="AI139" s="14"/>
      <c r="AJ139" s="14"/>
      <c r="AK139" s="14"/>
    </row>
    <row r="140" spans="4:37" s="36" customFormat="1" ht="15"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"/>
      <c r="AC140" s="12"/>
      <c r="AD140" s="14"/>
      <c r="AE140" s="14"/>
      <c r="AF140" s="14"/>
      <c r="AG140" s="14"/>
      <c r="AH140" s="14"/>
      <c r="AI140" s="14"/>
      <c r="AJ140" s="14"/>
      <c r="AK140" s="14"/>
    </row>
    <row r="141" spans="4:37" s="36" customFormat="1" ht="15"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"/>
      <c r="AC141" s="12"/>
      <c r="AD141" s="14"/>
      <c r="AE141" s="14"/>
      <c r="AF141" s="14"/>
      <c r="AG141" s="14"/>
      <c r="AH141" s="14"/>
      <c r="AI141" s="14"/>
      <c r="AJ141" s="14"/>
      <c r="AK141" s="14"/>
    </row>
    <row r="142" spans="4:37" s="36" customFormat="1" ht="15"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"/>
      <c r="AC142" s="12"/>
      <c r="AD142" s="14"/>
      <c r="AE142" s="14"/>
      <c r="AF142" s="14"/>
      <c r="AG142" s="14"/>
      <c r="AH142" s="14"/>
      <c r="AI142" s="14"/>
      <c r="AJ142" s="14"/>
      <c r="AK142" s="14"/>
    </row>
    <row r="143" spans="4:37" s="36" customFormat="1" ht="15"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"/>
      <c r="AC143" s="12"/>
      <c r="AD143" s="14"/>
      <c r="AE143" s="14"/>
      <c r="AF143" s="14"/>
      <c r="AG143" s="14"/>
      <c r="AH143" s="14"/>
      <c r="AI143" s="14"/>
      <c r="AJ143" s="14"/>
      <c r="AK143" s="14"/>
    </row>
    <row r="144" spans="4:37" s="36" customFormat="1" ht="15"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"/>
      <c r="AC144" s="12"/>
      <c r="AD144" s="14"/>
      <c r="AE144" s="14"/>
      <c r="AF144" s="14"/>
      <c r="AG144" s="14"/>
      <c r="AH144" s="14"/>
      <c r="AI144" s="14"/>
      <c r="AJ144" s="14"/>
      <c r="AK144" s="14"/>
    </row>
    <row r="145" spans="4:37" s="43" customFormat="1" ht="15"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4"/>
      <c r="AC145" s="12"/>
      <c r="AD145" s="14"/>
      <c r="AE145" s="14"/>
      <c r="AF145" s="14"/>
      <c r="AG145" s="14"/>
      <c r="AH145" s="14"/>
      <c r="AI145" s="14"/>
      <c r="AJ145" s="14"/>
      <c r="AK145" s="14"/>
    </row>
    <row r="146" spans="4:37" s="43" customFormat="1" ht="15"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41"/>
      <c r="AC146" s="42"/>
      <c r="AD146" s="44"/>
      <c r="AE146" s="44"/>
      <c r="AF146" s="44"/>
      <c r="AG146" s="44"/>
      <c r="AH146" s="44"/>
      <c r="AI146" s="44"/>
      <c r="AJ146" s="44"/>
      <c r="AK146" s="44"/>
    </row>
    <row r="147" spans="4:37" s="43" customFormat="1" ht="15"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41"/>
      <c r="AC147" s="42"/>
      <c r="AD147" s="44"/>
      <c r="AE147" s="44"/>
      <c r="AF147" s="44"/>
      <c r="AG147" s="44"/>
      <c r="AH147" s="44"/>
      <c r="AI147" s="44"/>
      <c r="AJ147" s="44"/>
      <c r="AK147" s="44"/>
    </row>
    <row r="148" spans="4:37" s="43" customFormat="1" ht="15"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41"/>
      <c r="AC148" s="42"/>
      <c r="AD148" s="44"/>
      <c r="AE148" s="44"/>
      <c r="AF148" s="44"/>
      <c r="AG148" s="44"/>
      <c r="AH148" s="44"/>
      <c r="AI148" s="44"/>
      <c r="AJ148" s="44"/>
      <c r="AK148" s="44"/>
    </row>
    <row r="149" spans="4:37" s="43" customFormat="1" ht="15"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41"/>
      <c r="AC149" s="42"/>
      <c r="AD149" s="44"/>
      <c r="AE149" s="44"/>
      <c r="AF149" s="44"/>
      <c r="AG149" s="44"/>
      <c r="AH149" s="44"/>
      <c r="AI149" s="44"/>
      <c r="AJ149" s="44"/>
      <c r="AK149" s="44"/>
    </row>
    <row r="150" spans="4:37" s="43" customFormat="1" ht="15"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41"/>
      <c r="AC150" s="42"/>
      <c r="AD150" s="44"/>
      <c r="AE150" s="44"/>
      <c r="AF150" s="44"/>
      <c r="AG150" s="44"/>
      <c r="AH150" s="44"/>
      <c r="AI150" s="44"/>
      <c r="AJ150" s="44"/>
      <c r="AK150" s="44"/>
    </row>
    <row r="151" spans="4:37" s="43" customFormat="1" ht="15"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41"/>
      <c r="AC151" s="42"/>
      <c r="AD151" s="44"/>
      <c r="AE151" s="44"/>
      <c r="AF151" s="44"/>
      <c r="AG151" s="44"/>
      <c r="AH151" s="44"/>
      <c r="AI151" s="44"/>
      <c r="AJ151" s="44"/>
      <c r="AK151" s="44"/>
    </row>
    <row r="152" spans="4:37" s="43" customFormat="1" ht="15"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41"/>
      <c r="AC152" s="42"/>
      <c r="AD152" s="44"/>
      <c r="AE152" s="44"/>
      <c r="AF152" s="44"/>
      <c r="AG152" s="44"/>
      <c r="AH152" s="44"/>
      <c r="AI152" s="44"/>
      <c r="AJ152" s="44"/>
      <c r="AK152" s="44"/>
    </row>
    <row r="153" spans="4:37" s="43" customFormat="1" ht="15"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41"/>
      <c r="AC153" s="42"/>
      <c r="AD153" s="44"/>
      <c r="AE153" s="44"/>
      <c r="AF153" s="44"/>
      <c r="AG153" s="44"/>
      <c r="AH153" s="44"/>
      <c r="AI153" s="44"/>
      <c r="AJ153" s="44"/>
      <c r="AK153" s="44"/>
    </row>
    <row r="154" spans="4:37" s="43" customFormat="1" ht="15"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41"/>
      <c r="AC154" s="42"/>
      <c r="AD154" s="44"/>
      <c r="AE154" s="44"/>
      <c r="AF154" s="44"/>
      <c r="AG154" s="44"/>
      <c r="AH154" s="44"/>
      <c r="AI154" s="44"/>
      <c r="AJ154" s="44"/>
      <c r="AK154" s="44"/>
    </row>
    <row r="155" spans="4:37" s="43" customFormat="1" ht="15"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41"/>
      <c r="AC155" s="42"/>
      <c r="AD155" s="44"/>
      <c r="AE155" s="44"/>
      <c r="AF155" s="44"/>
      <c r="AG155" s="44"/>
      <c r="AH155" s="44"/>
      <c r="AI155" s="44"/>
      <c r="AJ155" s="44"/>
      <c r="AK155" s="44"/>
    </row>
    <row r="156" spans="4:37" s="43" customFormat="1" ht="15"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41"/>
      <c r="AC156" s="42"/>
      <c r="AD156" s="44"/>
      <c r="AE156" s="44"/>
      <c r="AF156" s="44"/>
      <c r="AG156" s="44"/>
      <c r="AH156" s="44"/>
      <c r="AI156" s="44"/>
      <c r="AJ156" s="44"/>
      <c r="AK156" s="44"/>
    </row>
    <row r="157" spans="4:37" s="43" customFormat="1" ht="15"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41"/>
      <c r="AC157" s="42"/>
      <c r="AD157" s="44"/>
      <c r="AE157" s="44"/>
      <c r="AF157" s="44"/>
      <c r="AG157" s="44"/>
      <c r="AH157" s="44"/>
      <c r="AI157" s="44"/>
      <c r="AJ157" s="44"/>
      <c r="AK157" s="44"/>
    </row>
    <row r="158" spans="4:37" s="43" customFormat="1" ht="15"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41"/>
      <c r="AC158" s="42"/>
      <c r="AD158" s="44"/>
      <c r="AE158" s="44"/>
      <c r="AF158" s="44"/>
      <c r="AG158" s="44"/>
      <c r="AH158" s="44"/>
      <c r="AI158" s="44"/>
      <c r="AJ158" s="44"/>
      <c r="AK158" s="44"/>
    </row>
    <row r="159" spans="4:37" s="43" customFormat="1" ht="15"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41"/>
      <c r="AC159" s="42"/>
      <c r="AD159" s="44"/>
      <c r="AE159" s="44"/>
      <c r="AF159" s="44"/>
      <c r="AG159" s="44"/>
      <c r="AH159" s="44"/>
      <c r="AI159" s="44"/>
      <c r="AJ159" s="44"/>
      <c r="AK159" s="44"/>
    </row>
    <row r="160" spans="4:37" s="43" customFormat="1" ht="15"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41"/>
      <c r="AC160" s="42"/>
      <c r="AD160" s="44"/>
      <c r="AE160" s="44"/>
      <c r="AF160" s="44"/>
      <c r="AG160" s="44"/>
      <c r="AH160" s="44"/>
      <c r="AI160" s="44"/>
      <c r="AJ160" s="44"/>
      <c r="AK160" s="44"/>
    </row>
    <row r="161" spans="4:37" s="43" customFormat="1" ht="15"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41"/>
      <c r="AC161" s="42"/>
      <c r="AD161" s="44"/>
      <c r="AE161" s="44"/>
      <c r="AF161" s="44"/>
      <c r="AG161" s="44"/>
      <c r="AH161" s="44"/>
      <c r="AI161" s="44"/>
      <c r="AJ161" s="44"/>
      <c r="AK161" s="44"/>
    </row>
    <row r="162" spans="4:37" s="43" customFormat="1" ht="15"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41"/>
      <c r="AC162" s="42"/>
      <c r="AD162" s="44"/>
      <c r="AE162" s="44"/>
      <c r="AF162" s="44"/>
      <c r="AG162" s="44"/>
      <c r="AH162" s="44"/>
      <c r="AI162" s="44"/>
      <c r="AJ162" s="44"/>
      <c r="AK162" s="44"/>
    </row>
    <row r="163" spans="4:37" s="43" customFormat="1" ht="15"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41"/>
      <c r="AC163" s="42"/>
      <c r="AD163" s="44"/>
      <c r="AE163" s="44"/>
      <c r="AF163" s="44"/>
      <c r="AG163" s="44"/>
      <c r="AH163" s="44"/>
      <c r="AI163" s="44"/>
      <c r="AJ163" s="44"/>
      <c r="AK163" s="44"/>
    </row>
    <row r="164" spans="4:37" s="43" customFormat="1" ht="15"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41"/>
      <c r="AC164" s="42"/>
      <c r="AD164" s="44"/>
      <c r="AE164" s="44"/>
      <c r="AF164" s="44"/>
      <c r="AG164" s="44"/>
      <c r="AH164" s="44"/>
      <c r="AI164" s="44"/>
      <c r="AJ164" s="44"/>
      <c r="AK164" s="44"/>
    </row>
    <row r="165" spans="4:37" s="43" customFormat="1" ht="15"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41"/>
      <c r="AC165" s="42"/>
      <c r="AD165" s="44"/>
      <c r="AE165" s="44"/>
      <c r="AF165" s="44"/>
      <c r="AG165" s="44"/>
      <c r="AH165" s="44"/>
      <c r="AI165" s="44"/>
      <c r="AJ165" s="44"/>
      <c r="AK165" s="44"/>
    </row>
    <row r="166" spans="4:37" s="43" customFormat="1" ht="15"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41"/>
      <c r="AC166" s="42"/>
      <c r="AD166" s="44"/>
      <c r="AE166" s="44"/>
      <c r="AF166" s="44"/>
      <c r="AG166" s="44"/>
      <c r="AH166" s="44"/>
      <c r="AI166" s="44"/>
      <c r="AJ166" s="44"/>
      <c r="AK166" s="44"/>
    </row>
    <row r="167" spans="4:37" s="43" customFormat="1" ht="15"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41"/>
      <c r="AC167" s="42"/>
      <c r="AD167" s="44"/>
      <c r="AE167" s="44"/>
      <c r="AF167" s="44"/>
      <c r="AG167" s="44"/>
      <c r="AH167" s="44"/>
      <c r="AI167" s="44"/>
      <c r="AJ167" s="44"/>
      <c r="AK167" s="44"/>
    </row>
    <row r="168" spans="4:37" s="43" customFormat="1" ht="15"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41"/>
      <c r="AC168" s="42"/>
      <c r="AD168" s="44"/>
      <c r="AE168" s="44"/>
      <c r="AF168" s="44"/>
      <c r="AG168" s="44"/>
      <c r="AH168" s="44"/>
      <c r="AI168" s="44"/>
      <c r="AJ168" s="44"/>
      <c r="AK168" s="44"/>
    </row>
    <row r="169" spans="4:37" s="43" customFormat="1" ht="15"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41"/>
      <c r="AC169" s="42"/>
      <c r="AD169" s="44"/>
      <c r="AE169" s="44"/>
      <c r="AF169" s="44"/>
      <c r="AG169" s="44"/>
      <c r="AH169" s="44"/>
      <c r="AI169" s="44"/>
      <c r="AJ169" s="44"/>
      <c r="AK169" s="44"/>
    </row>
    <row r="170" spans="4:37" s="43" customFormat="1" ht="15"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41"/>
      <c r="AC170" s="42"/>
      <c r="AD170" s="44"/>
      <c r="AE170" s="44"/>
      <c r="AF170" s="44"/>
      <c r="AG170" s="44"/>
      <c r="AH170" s="44"/>
      <c r="AI170" s="44"/>
      <c r="AJ170" s="44"/>
      <c r="AK170" s="44"/>
    </row>
    <row r="171" spans="4:37" s="43" customFormat="1" ht="15"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41"/>
      <c r="AC171" s="42"/>
      <c r="AD171" s="44"/>
      <c r="AE171" s="44"/>
      <c r="AF171" s="44"/>
      <c r="AG171" s="44"/>
      <c r="AH171" s="44"/>
      <c r="AI171" s="44"/>
      <c r="AJ171" s="44"/>
      <c r="AK171" s="44"/>
    </row>
    <row r="172" spans="4:37" s="43" customFormat="1" ht="15"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41"/>
      <c r="AC172" s="42"/>
      <c r="AD172" s="44"/>
      <c r="AE172" s="44"/>
      <c r="AF172" s="44"/>
      <c r="AG172" s="44"/>
      <c r="AH172" s="44"/>
      <c r="AI172" s="44"/>
      <c r="AJ172" s="44"/>
      <c r="AK172" s="44"/>
    </row>
    <row r="173" spans="4:37" s="43" customFormat="1" ht="15"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41"/>
      <c r="AC173" s="42"/>
      <c r="AD173" s="44"/>
      <c r="AE173" s="44"/>
      <c r="AF173" s="44"/>
      <c r="AG173" s="44"/>
      <c r="AH173" s="44"/>
      <c r="AI173" s="44"/>
      <c r="AJ173" s="44"/>
      <c r="AK173" s="44"/>
    </row>
    <row r="174" spans="4:37" s="43" customFormat="1" ht="15"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41"/>
      <c r="AC174" s="42"/>
      <c r="AD174" s="44"/>
      <c r="AE174" s="44"/>
      <c r="AF174" s="44"/>
      <c r="AG174" s="44"/>
      <c r="AH174" s="44"/>
      <c r="AI174" s="44"/>
      <c r="AJ174" s="44"/>
      <c r="AK174" s="44"/>
    </row>
    <row r="175" spans="4:37" s="43" customFormat="1" ht="15"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41"/>
      <c r="AC175" s="42"/>
      <c r="AD175" s="44"/>
      <c r="AE175" s="44"/>
      <c r="AF175" s="44"/>
      <c r="AG175" s="44"/>
      <c r="AH175" s="44"/>
      <c r="AI175" s="44"/>
      <c r="AJ175" s="44"/>
      <c r="AK175" s="44"/>
    </row>
    <row r="176" spans="4:37" s="43" customFormat="1" ht="15"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41"/>
      <c r="AC176" s="42"/>
      <c r="AD176" s="44"/>
      <c r="AE176" s="44"/>
      <c r="AF176" s="44"/>
      <c r="AG176" s="44"/>
      <c r="AH176" s="44"/>
      <c r="AI176" s="44"/>
      <c r="AJ176" s="44"/>
      <c r="AK176" s="44"/>
    </row>
    <row r="177" spans="4:37" s="43" customFormat="1" ht="15"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41"/>
      <c r="AC177" s="42"/>
      <c r="AD177" s="44"/>
      <c r="AE177" s="44"/>
      <c r="AF177" s="44"/>
      <c r="AG177" s="44"/>
      <c r="AH177" s="44"/>
      <c r="AI177" s="44"/>
      <c r="AJ177" s="44"/>
      <c r="AK177" s="44"/>
    </row>
    <row r="178" spans="4:37" s="43" customFormat="1" ht="15"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41"/>
      <c r="AC178" s="42"/>
      <c r="AD178" s="44"/>
      <c r="AE178" s="44"/>
      <c r="AF178" s="44"/>
      <c r="AG178" s="44"/>
      <c r="AH178" s="44"/>
      <c r="AI178" s="44"/>
      <c r="AJ178" s="44"/>
      <c r="AK178" s="44"/>
    </row>
    <row r="179" spans="4:37" s="43" customFormat="1" ht="15"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41"/>
      <c r="AC179" s="42"/>
      <c r="AD179" s="44"/>
      <c r="AE179" s="44"/>
      <c r="AF179" s="44"/>
      <c r="AG179" s="44"/>
      <c r="AH179" s="44"/>
      <c r="AI179" s="44"/>
      <c r="AJ179" s="44"/>
      <c r="AK179" s="44"/>
    </row>
    <row r="180" spans="4:37" s="43" customFormat="1" ht="15"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41"/>
      <c r="AC180" s="42"/>
      <c r="AD180" s="44"/>
      <c r="AE180" s="44"/>
      <c r="AF180" s="44"/>
      <c r="AG180" s="44"/>
      <c r="AH180" s="44"/>
      <c r="AI180" s="44"/>
      <c r="AJ180" s="44"/>
      <c r="AK180" s="44"/>
    </row>
    <row r="181" spans="4:37" s="43" customFormat="1" ht="15"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41"/>
      <c r="AC181" s="42"/>
      <c r="AD181" s="44"/>
      <c r="AE181" s="44"/>
      <c r="AF181" s="44"/>
      <c r="AG181" s="44"/>
      <c r="AH181" s="44"/>
      <c r="AI181" s="44"/>
      <c r="AJ181" s="44"/>
      <c r="AK181" s="44"/>
    </row>
    <row r="182" spans="4:37" s="43" customFormat="1" ht="15"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41"/>
      <c r="AC182" s="42"/>
      <c r="AD182" s="44"/>
      <c r="AE182" s="44"/>
      <c r="AF182" s="44"/>
      <c r="AG182" s="44"/>
      <c r="AH182" s="44"/>
      <c r="AI182" s="44"/>
      <c r="AJ182" s="44"/>
      <c r="AK182" s="44"/>
    </row>
    <row r="183" spans="4:37" s="43" customFormat="1" ht="15"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41"/>
      <c r="AC183" s="42"/>
      <c r="AD183" s="44"/>
      <c r="AE183" s="44"/>
      <c r="AF183" s="44"/>
      <c r="AG183" s="44"/>
      <c r="AH183" s="44"/>
      <c r="AI183" s="44"/>
      <c r="AJ183" s="44"/>
      <c r="AK183" s="44"/>
    </row>
    <row r="184" spans="4:37" s="43" customFormat="1" ht="15"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41"/>
      <c r="AC184" s="42"/>
      <c r="AD184" s="44"/>
      <c r="AE184" s="44"/>
      <c r="AF184" s="44"/>
      <c r="AG184" s="44"/>
      <c r="AH184" s="44"/>
      <c r="AI184" s="44"/>
      <c r="AJ184" s="44"/>
      <c r="AK184" s="44"/>
    </row>
    <row r="185" spans="4:37" s="43" customFormat="1" ht="15"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41"/>
      <c r="AC185" s="42"/>
      <c r="AD185" s="44"/>
      <c r="AE185" s="44"/>
      <c r="AF185" s="44"/>
      <c r="AG185" s="44"/>
      <c r="AH185" s="44"/>
      <c r="AI185" s="44"/>
      <c r="AJ185" s="44"/>
      <c r="AK185" s="44"/>
    </row>
    <row r="186" spans="4:37" s="43" customFormat="1" ht="15"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41"/>
      <c r="AC186" s="42"/>
      <c r="AD186" s="44"/>
      <c r="AE186" s="44"/>
      <c r="AF186" s="44"/>
      <c r="AG186" s="44"/>
      <c r="AH186" s="44"/>
      <c r="AI186" s="44"/>
      <c r="AJ186" s="44"/>
      <c r="AK186" s="44"/>
    </row>
    <row r="187" spans="4:37" s="43" customFormat="1" ht="15"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41"/>
      <c r="AC187" s="42"/>
      <c r="AD187" s="44"/>
      <c r="AE187" s="44"/>
      <c r="AF187" s="44"/>
      <c r="AG187" s="44"/>
      <c r="AH187" s="44"/>
      <c r="AI187" s="44"/>
      <c r="AJ187" s="44"/>
      <c r="AK187" s="44"/>
    </row>
    <row r="188" spans="4:37" s="43" customFormat="1" ht="15"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41"/>
      <c r="AC188" s="42"/>
      <c r="AD188" s="44"/>
      <c r="AE188" s="44"/>
      <c r="AF188" s="44"/>
      <c r="AG188" s="44"/>
      <c r="AH188" s="44"/>
      <c r="AI188" s="44"/>
      <c r="AJ188" s="44"/>
      <c r="AK188" s="44"/>
    </row>
    <row r="189" spans="4:37" s="43" customFormat="1" ht="15"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41"/>
      <c r="AC189" s="42"/>
      <c r="AD189" s="44"/>
      <c r="AE189" s="44"/>
      <c r="AF189" s="44"/>
      <c r="AG189" s="44"/>
      <c r="AH189" s="44"/>
      <c r="AI189" s="44"/>
      <c r="AJ189" s="44"/>
      <c r="AK189" s="44"/>
    </row>
    <row r="190" spans="4:37" s="43" customFormat="1" ht="15"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41"/>
      <c r="AC190" s="42"/>
      <c r="AD190" s="44"/>
      <c r="AE190" s="44"/>
      <c r="AF190" s="44"/>
      <c r="AG190" s="44"/>
      <c r="AH190" s="44"/>
      <c r="AI190" s="44"/>
      <c r="AJ190" s="44"/>
      <c r="AK190" s="44"/>
    </row>
    <row r="191" spans="4:37" s="43" customFormat="1" ht="15"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41"/>
      <c r="AC191" s="42"/>
      <c r="AD191" s="44"/>
      <c r="AE191" s="44"/>
      <c r="AF191" s="44"/>
      <c r="AG191" s="44"/>
      <c r="AH191" s="44"/>
      <c r="AI191" s="44"/>
      <c r="AJ191" s="44"/>
      <c r="AK191" s="44"/>
    </row>
    <row r="192" spans="4:37" s="43" customFormat="1" ht="15"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41"/>
      <c r="AC192" s="42"/>
      <c r="AD192" s="44"/>
      <c r="AE192" s="44"/>
      <c r="AF192" s="44"/>
      <c r="AG192" s="44"/>
      <c r="AH192" s="44"/>
      <c r="AI192" s="44"/>
      <c r="AJ192" s="44"/>
      <c r="AK192" s="44"/>
    </row>
    <row r="193" spans="4:37" ht="15"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41"/>
      <c r="AC193" s="42"/>
      <c r="AD193" s="44"/>
      <c r="AE193" s="44"/>
      <c r="AF193" s="44"/>
      <c r="AG193" s="44"/>
      <c r="AH193" s="44"/>
      <c r="AI193" s="44"/>
      <c r="AJ193" s="44"/>
      <c r="AK193" s="44"/>
    </row>
    <row r="194" spans="4:37" ht="15"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41"/>
      <c r="AC194" s="42"/>
      <c r="AD194" s="44"/>
      <c r="AE194" s="44"/>
      <c r="AF194" s="44"/>
      <c r="AG194" s="44"/>
      <c r="AH194" s="44"/>
      <c r="AI194" s="44"/>
      <c r="AJ194" s="44"/>
      <c r="AK194" s="44"/>
    </row>
    <row r="195" spans="4:37" ht="15"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45"/>
      <c r="AC195" s="46"/>
      <c r="AD195" s="44"/>
      <c r="AE195" s="44"/>
      <c r="AF195" s="44"/>
      <c r="AG195" s="44"/>
      <c r="AH195" s="44"/>
      <c r="AI195" s="44"/>
      <c r="AJ195" s="44"/>
      <c r="AK195" s="44"/>
    </row>
    <row r="196" spans="4:37" ht="15"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45"/>
      <c r="AC196" s="46"/>
      <c r="AD196" s="44"/>
      <c r="AE196" s="44"/>
      <c r="AF196" s="44"/>
      <c r="AG196" s="44"/>
      <c r="AH196" s="44"/>
      <c r="AI196" s="44"/>
      <c r="AJ196" s="44"/>
      <c r="AK196" s="44"/>
    </row>
    <row r="197" spans="4:37" ht="15"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45"/>
      <c r="AC197" s="46"/>
      <c r="AD197" s="44"/>
      <c r="AE197" s="44"/>
      <c r="AF197" s="44"/>
      <c r="AG197" s="44"/>
      <c r="AH197" s="44"/>
      <c r="AI197" s="44"/>
      <c r="AJ197" s="44"/>
      <c r="AK197" s="44"/>
    </row>
    <row r="198" spans="4:37" ht="15"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45"/>
      <c r="AC198" s="46"/>
      <c r="AD198" s="44"/>
      <c r="AE198" s="44"/>
      <c r="AF198" s="44"/>
      <c r="AG198" s="44"/>
      <c r="AH198" s="44"/>
      <c r="AI198" s="44"/>
      <c r="AJ198" s="44"/>
      <c r="AK198" s="44"/>
    </row>
    <row r="199" spans="4:37" ht="15"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45"/>
      <c r="AC199" s="46"/>
      <c r="AD199" s="44"/>
      <c r="AE199" s="44"/>
      <c r="AF199" s="44"/>
      <c r="AG199" s="44"/>
      <c r="AH199" s="44"/>
      <c r="AI199" s="44"/>
      <c r="AJ199" s="44"/>
      <c r="AK199" s="44"/>
    </row>
    <row r="200" spans="4:37" ht="15"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45"/>
      <c r="AC200" s="46"/>
      <c r="AD200" s="44"/>
      <c r="AE200" s="44"/>
      <c r="AF200" s="44"/>
      <c r="AG200" s="44"/>
      <c r="AH200" s="44"/>
      <c r="AI200" s="44"/>
      <c r="AJ200" s="44"/>
      <c r="AK200" s="44"/>
    </row>
    <row r="201" spans="4:37" ht="15"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45"/>
      <c r="AC201" s="46"/>
      <c r="AD201" s="44"/>
      <c r="AE201" s="44"/>
      <c r="AF201" s="44"/>
      <c r="AG201" s="44"/>
      <c r="AH201" s="44"/>
      <c r="AI201" s="44"/>
      <c r="AJ201" s="44"/>
      <c r="AK201" s="44"/>
    </row>
    <row r="202" spans="4:37" ht="15"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45"/>
      <c r="AC202" s="46"/>
      <c r="AD202" s="44"/>
      <c r="AE202" s="44"/>
      <c r="AF202" s="44"/>
      <c r="AG202" s="44"/>
      <c r="AH202" s="44"/>
      <c r="AI202" s="44"/>
      <c r="AJ202" s="44"/>
      <c r="AK202" s="44"/>
    </row>
    <row r="203" spans="4:37" ht="15"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45"/>
      <c r="AC203" s="46"/>
      <c r="AD203" s="44"/>
      <c r="AE203" s="44"/>
      <c r="AF203" s="44"/>
      <c r="AG203" s="44"/>
      <c r="AH203" s="44"/>
      <c r="AI203" s="44"/>
      <c r="AJ203" s="44"/>
      <c r="AK203" s="44"/>
    </row>
    <row r="204" spans="4:37" ht="15"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45"/>
      <c r="AC204" s="46"/>
      <c r="AD204" s="44"/>
      <c r="AE204" s="44"/>
      <c r="AF204" s="44"/>
      <c r="AG204" s="44"/>
      <c r="AH204" s="44"/>
      <c r="AI204" s="44"/>
      <c r="AJ204" s="44"/>
      <c r="AK204" s="44"/>
    </row>
    <row r="205" spans="4:37" ht="15"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45"/>
      <c r="AC205" s="46"/>
      <c r="AD205" s="44"/>
      <c r="AE205" s="44"/>
      <c r="AF205" s="44"/>
      <c r="AG205" s="44"/>
      <c r="AH205" s="44"/>
      <c r="AI205" s="44"/>
      <c r="AJ205" s="44"/>
      <c r="AK205" s="44"/>
    </row>
    <row r="206" spans="4:37" ht="15"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45"/>
      <c r="AC206" s="46"/>
      <c r="AD206" s="44"/>
      <c r="AE206" s="44"/>
      <c r="AF206" s="44"/>
      <c r="AG206" s="44"/>
      <c r="AH206" s="44"/>
      <c r="AI206" s="44"/>
      <c r="AJ206" s="44"/>
      <c r="AK206" s="44"/>
    </row>
    <row r="207" spans="4:37" ht="15"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45"/>
      <c r="AC207" s="46"/>
      <c r="AD207" s="44"/>
      <c r="AE207" s="44"/>
      <c r="AF207" s="44"/>
      <c r="AG207" s="44"/>
      <c r="AH207" s="44"/>
      <c r="AI207" s="44"/>
      <c r="AJ207" s="44"/>
      <c r="AK207" s="44"/>
    </row>
    <row r="208" spans="4:37" ht="15"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45"/>
      <c r="AC208" s="46"/>
      <c r="AD208" s="44"/>
      <c r="AE208" s="44"/>
      <c r="AF208" s="44"/>
      <c r="AG208" s="44"/>
      <c r="AH208" s="44"/>
      <c r="AI208" s="44"/>
      <c r="AJ208" s="44"/>
      <c r="AK208" s="44"/>
    </row>
    <row r="209" spans="4:37" ht="15"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45"/>
      <c r="AC209" s="46"/>
      <c r="AD209" s="44"/>
      <c r="AE209" s="44"/>
      <c r="AF209" s="44"/>
      <c r="AG209" s="44"/>
      <c r="AH209" s="44"/>
      <c r="AI209" s="44"/>
      <c r="AJ209" s="44"/>
      <c r="AK209" s="44"/>
    </row>
    <row r="210" spans="4:37" ht="15"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45"/>
      <c r="AC210" s="46"/>
      <c r="AD210" s="44"/>
      <c r="AE210" s="44"/>
      <c r="AF210" s="44"/>
      <c r="AG210" s="44"/>
      <c r="AH210" s="44"/>
      <c r="AI210" s="44"/>
      <c r="AJ210" s="44"/>
      <c r="AK210" s="44"/>
    </row>
    <row r="211" spans="4:37" ht="15"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45"/>
      <c r="AC211" s="46"/>
      <c r="AD211" s="44"/>
      <c r="AE211" s="44"/>
      <c r="AF211" s="44"/>
      <c r="AG211" s="44"/>
      <c r="AH211" s="44"/>
      <c r="AI211" s="44"/>
      <c r="AJ211" s="44"/>
      <c r="AK211" s="44"/>
    </row>
    <row r="212" spans="4:37" ht="15"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45"/>
      <c r="AC212" s="46"/>
      <c r="AD212" s="44"/>
      <c r="AE212" s="44"/>
      <c r="AF212" s="44"/>
      <c r="AG212" s="44"/>
      <c r="AH212" s="44"/>
      <c r="AI212" s="44"/>
      <c r="AJ212" s="44"/>
      <c r="AK212" s="44"/>
    </row>
    <row r="213" spans="4:37" ht="15"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45"/>
      <c r="AC213" s="46"/>
      <c r="AD213" s="44"/>
      <c r="AE213" s="44"/>
      <c r="AF213" s="44"/>
      <c r="AG213" s="44"/>
      <c r="AH213" s="44"/>
      <c r="AI213" s="44"/>
      <c r="AJ213" s="44"/>
      <c r="AK213" s="44"/>
    </row>
    <row r="214" spans="4:37" ht="15"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45"/>
      <c r="AC214" s="46"/>
      <c r="AD214" s="44"/>
      <c r="AE214" s="44"/>
      <c r="AF214" s="44"/>
      <c r="AG214" s="44"/>
      <c r="AH214" s="44"/>
      <c r="AI214" s="44"/>
      <c r="AJ214" s="44"/>
      <c r="AK214" s="44"/>
    </row>
    <row r="215" spans="4:37" ht="15"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45"/>
      <c r="AC215" s="46"/>
      <c r="AD215" s="44"/>
      <c r="AE215" s="44"/>
      <c r="AF215" s="44"/>
      <c r="AG215" s="44"/>
      <c r="AH215" s="44"/>
      <c r="AI215" s="44"/>
      <c r="AJ215" s="44"/>
      <c r="AK215" s="44"/>
    </row>
    <row r="216" spans="4:37" ht="15"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45"/>
      <c r="AC216" s="46"/>
      <c r="AD216" s="44"/>
      <c r="AE216" s="44"/>
      <c r="AF216" s="44"/>
      <c r="AG216" s="44"/>
      <c r="AH216" s="44"/>
      <c r="AI216" s="44"/>
      <c r="AJ216" s="44"/>
      <c r="AK216" s="44"/>
    </row>
    <row r="217" spans="4:37" ht="15"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45"/>
      <c r="AC217" s="46"/>
      <c r="AD217" s="44"/>
      <c r="AE217" s="44"/>
      <c r="AF217" s="44"/>
      <c r="AG217" s="44"/>
      <c r="AH217" s="44"/>
      <c r="AI217" s="44"/>
      <c r="AJ217" s="44"/>
      <c r="AK217" s="44"/>
    </row>
    <row r="218" spans="4:37" ht="15"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45"/>
      <c r="AC218" s="46"/>
      <c r="AD218" s="44"/>
      <c r="AE218" s="44"/>
      <c r="AF218" s="44"/>
      <c r="AG218" s="44"/>
      <c r="AH218" s="44"/>
      <c r="AI218" s="44"/>
      <c r="AJ218" s="44"/>
      <c r="AK218" s="44"/>
    </row>
    <row r="219" spans="4:37" ht="15"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45"/>
      <c r="AC219" s="46"/>
      <c r="AD219" s="44"/>
      <c r="AE219" s="44"/>
      <c r="AF219" s="44"/>
      <c r="AG219" s="44"/>
      <c r="AH219" s="44"/>
      <c r="AI219" s="44"/>
      <c r="AJ219" s="44"/>
      <c r="AK219" s="44"/>
    </row>
    <row r="220" spans="4:37" ht="15"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45"/>
      <c r="AC220" s="46"/>
      <c r="AD220" s="44"/>
      <c r="AE220" s="44"/>
      <c r="AF220" s="44"/>
      <c r="AG220" s="44"/>
      <c r="AH220" s="44"/>
      <c r="AI220" s="44"/>
      <c r="AJ220" s="44"/>
      <c r="AK220" s="44"/>
    </row>
    <row r="221" spans="4:37" ht="15"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45"/>
      <c r="AC221" s="46"/>
      <c r="AD221" s="44"/>
      <c r="AE221" s="44"/>
      <c r="AF221" s="44"/>
      <c r="AG221" s="44"/>
      <c r="AH221" s="44"/>
      <c r="AI221" s="44"/>
      <c r="AJ221" s="44"/>
      <c r="AK221" s="44"/>
    </row>
    <row r="222" spans="4:37" ht="15"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45"/>
      <c r="AC222" s="46"/>
      <c r="AD222" s="44"/>
      <c r="AE222" s="44"/>
      <c r="AF222" s="44"/>
      <c r="AG222" s="44"/>
      <c r="AH222" s="44"/>
      <c r="AI222" s="44"/>
      <c r="AJ222" s="44"/>
      <c r="AK222" s="44"/>
    </row>
    <row r="223" spans="4:37" ht="15"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45"/>
      <c r="AC223" s="46"/>
      <c r="AD223" s="44"/>
      <c r="AE223" s="44"/>
      <c r="AF223" s="44"/>
      <c r="AG223" s="44"/>
      <c r="AH223" s="44"/>
      <c r="AI223" s="44"/>
      <c r="AJ223" s="44"/>
      <c r="AK223" s="44"/>
    </row>
    <row r="224" spans="4:37" ht="15"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45"/>
      <c r="AC224" s="46"/>
      <c r="AD224" s="44"/>
      <c r="AE224" s="44"/>
      <c r="AF224" s="44"/>
      <c r="AG224" s="44"/>
      <c r="AH224" s="44"/>
      <c r="AI224" s="44"/>
      <c r="AJ224" s="44"/>
      <c r="AK224" s="44"/>
    </row>
    <row r="225" spans="4:37" ht="15"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45"/>
      <c r="AC225" s="46"/>
      <c r="AD225" s="44"/>
      <c r="AE225" s="44"/>
      <c r="AF225" s="44"/>
      <c r="AG225" s="44"/>
      <c r="AH225" s="44"/>
      <c r="AI225" s="44"/>
      <c r="AJ225" s="44"/>
      <c r="AK225" s="44"/>
    </row>
    <row r="226" spans="4:37" ht="15"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45"/>
      <c r="AC226" s="46"/>
      <c r="AD226" s="44"/>
      <c r="AE226" s="44"/>
      <c r="AF226" s="44"/>
      <c r="AG226" s="44"/>
      <c r="AH226" s="44"/>
      <c r="AI226" s="44"/>
      <c r="AJ226" s="44"/>
      <c r="AK226" s="44"/>
    </row>
    <row r="227" spans="4:37" ht="15"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45"/>
      <c r="AC227" s="46"/>
      <c r="AD227" s="44"/>
      <c r="AE227" s="44"/>
      <c r="AF227" s="44"/>
      <c r="AG227" s="44"/>
      <c r="AH227" s="44"/>
      <c r="AI227" s="44"/>
      <c r="AJ227" s="44"/>
      <c r="AK227" s="44"/>
    </row>
    <row r="228" spans="4:37" ht="15"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45"/>
      <c r="AC228" s="46"/>
      <c r="AD228" s="44"/>
      <c r="AE228" s="44"/>
      <c r="AF228" s="44"/>
      <c r="AG228" s="44"/>
      <c r="AH228" s="44"/>
      <c r="AI228" s="44"/>
      <c r="AJ228" s="44"/>
      <c r="AK228" s="44"/>
    </row>
    <row r="229" spans="4:37" ht="15"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45"/>
      <c r="AC229" s="46"/>
      <c r="AD229" s="44"/>
      <c r="AE229" s="44"/>
      <c r="AF229" s="44"/>
      <c r="AG229" s="44"/>
      <c r="AH229" s="44"/>
      <c r="AI229" s="44"/>
      <c r="AJ229" s="44"/>
      <c r="AK229" s="44"/>
    </row>
    <row r="230" spans="4:37" ht="15"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45"/>
      <c r="AC230" s="46"/>
      <c r="AD230" s="44"/>
      <c r="AE230" s="44"/>
      <c r="AF230" s="44"/>
      <c r="AG230" s="44"/>
      <c r="AH230" s="44"/>
      <c r="AI230" s="44"/>
      <c r="AJ230" s="44"/>
      <c r="AK230" s="44"/>
    </row>
    <row r="231" spans="4:37" ht="15"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45"/>
      <c r="AC231" s="46"/>
      <c r="AD231" s="44"/>
      <c r="AE231" s="44"/>
      <c r="AF231" s="44"/>
      <c r="AG231" s="44"/>
      <c r="AH231" s="44"/>
      <c r="AI231" s="44"/>
      <c r="AJ231" s="44"/>
      <c r="AK231" s="44"/>
    </row>
    <row r="232" spans="4:37" ht="15"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45"/>
      <c r="AC232" s="46"/>
      <c r="AD232" s="44"/>
      <c r="AE232" s="44"/>
      <c r="AF232" s="44"/>
      <c r="AG232" s="44"/>
      <c r="AH232" s="44"/>
      <c r="AI232" s="44"/>
      <c r="AJ232" s="44"/>
      <c r="AK232" s="44"/>
    </row>
    <row r="233" spans="4:37" ht="15"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45"/>
      <c r="AC233" s="46"/>
      <c r="AD233" s="44"/>
      <c r="AE233" s="44"/>
      <c r="AF233" s="44"/>
      <c r="AG233" s="44"/>
      <c r="AH233" s="44"/>
      <c r="AI233" s="44"/>
      <c r="AJ233" s="44"/>
      <c r="AK233" s="44"/>
    </row>
    <row r="234" spans="4:37" ht="15"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45"/>
      <c r="AC234" s="46"/>
      <c r="AD234" s="44"/>
      <c r="AE234" s="44"/>
      <c r="AF234" s="44"/>
      <c r="AG234" s="44"/>
      <c r="AH234" s="44"/>
      <c r="AI234" s="44"/>
      <c r="AJ234" s="44"/>
      <c r="AK234" s="44"/>
    </row>
    <row r="235" spans="4:37" ht="15"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45"/>
      <c r="AC235" s="46"/>
      <c r="AD235" s="44"/>
      <c r="AE235" s="44"/>
      <c r="AF235" s="44"/>
      <c r="AG235" s="44"/>
      <c r="AH235" s="44"/>
      <c r="AI235" s="44"/>
      <c r="AJ235" s="44"/>
      <c r="AK235" s="44"/>
    </row>
    <row r="236" spans="4:37" ht="15"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45"/>
      <c r="AC236" s="46"/>
      <c r="AD236" s="44"/>
      <c r="AE236" s="44"/>
      <c r="AF236" s="44"/>
      <c r="AG236" s="44"/>
      <c r="AH236" s="44"/>
      <c r="AI236" s="44"/>
      <c r="AJ236" s="44"/>
      <c r="AK236" s="44"/>
    </row>
    <row r="237" spans="4:37" ht="15"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45"/>
      <c r="AC237" s="46"/>
      <c r="AD237" s="44"/>
      <c r="AE237" s="44"/>
      <c r="AF237" s="44"/>
      <c r="AG237" s="44"/>
      <c r="AH237" s="44"/>
      <c r="AI237" s="44"/>
      <c r="AJ237" s="44"/>
      <c r="AK237" s="44"/>
    </row>
    <row r="238" spans="4:37" ht="15"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45"/>
      <c r="AC238" s="46"/>
      <c r="AD238" s="44"/>
      <c r="AE238" s="44"/>
      <c r="AF238" s="44"/>
      <c r="AG238" s="44"/>
      <c r="AH238" s="44"/>
      <c r="AI238" s="44"/>
      <c r="AJ238" s="44"/>
      <c r="AK238" s="44"/>
    </row>
    <row r="239" spans="28:37" ht="15">
      <c r="AB239" s="45"/>
      <c r="AC239" s="46"/>
      <c r="AD239" s="44"/>
      <c r="AE239" s="44"/>
      <c r="AF239" s="44"/>
      <c r="AG239" s="44"/>
      <c r="AH239" s="44"/>
      <c r="AI239" s="44"/>
      <c r="AJ239" s="44"/>
      <c r="AK239" s="44"/>
    </row>
    <row r="240" spans="28:37" ht="15">
      <c r="AB240" s="45"/>
      <c r="AC240" s="46"/>
      <c r="AD240" s="44"/>
      <c r="AE240" s="44"/>
      <c r="AF240" s="44"/>
      <c r="AG240" s="44"/>
      <c r="AH240" s="44"/>
      <c r="AI240" s="44"/>
      <c r="AJ240" s="44"/>
      <c r="AK240" s="44"/>
    </row>
  </sheetData>
  <sheetProtection/>
  <mergeCells count="40">
    <mergeCell ref="K27:L27"/>
    <mergeCell ref="AE7:AK7"/>
    <mergeCell ref="L20:AD20"/>
    <mergeCell ref="AB24:AB27"/>
    <mergeCell ref="A24:Q24"/>
    <mergeCell ref="L19:AG19"/>
    <mergeCell ref="L21:AB21"/>
    <mergeCell ref="AC24:AC27"/>
    <mergeCell ref="R24:AA26"/>
    <mergeCell ref="A25:C27"/>
    <mergeCell ref="AK26:AK27"/>
    <mergeCell ref="AF26:AF27"/>
    <mergeCell ref="AD24:AI25"/>
    <mergeCell ref="AE26:AE27"/>
    <mergeCell ref="AF6:AK6"/>
    <mergeCell ref="AG8:AM8"/>
    <mergeCell ref="F9:AK9"/>
    <mergeCell ref="F10:AK10"/>
    <mergeCell ref="F11:AK11"/>
    <mergeCell ref="W27:Y27"/>
    <mergeCell ref="L16:AK16"/>
    <mergeCell ref="R27:S27"/>
    <mergeCell ref="F14:AK14"/>
    <mergeCell ref="AJ24:AK25"/>
    <mergeCell ref="F12:AK12"/>
    <mergeCell ref="L18:AK18"/>
    <mergeCell ref="L22:AD22"/>
    <mergeCell ref="H27:I27"/>
    <mergeCell ref="M27:Q27"/>
    <mergeCell ref="AG26:AG27"/>
    <mergeCell ref="AH26:AH27"/>
    <mergeCell ref="D25:E27"/>
    <mergeCell ref="AI26:AI27"/>
    <mergeCell ref="Z27:AA27"/>
    <mergeCell ref="E13:AJ13"/>
    <mergeCell ref="L17:AJ17"/>
    <mergeCell ref="AJ26:AJ27"/>
    <mergeCell ref="F25:G27"/>
    <mergeCell ref="AD26:AD27"/>
    <mergeCell ref="H25:Q26"/>
  </mergeCells>
  <printOptions/>
  <pageMargins left="0.3937007874015748" right="0.3937007874015748" top="1.062992125984252" bottom="0.31496062992125984" header="0.4724409448818898" footer="0.31496062992125984"/>
  <pageSetup horizontalDpi="600" verticalDpi="600" orientation="landscape" paperSize="9" scale="50" r:id="rId1"/>
  <rowBreaks count="2" manualBreakCount="2">
    <brk id="41" max="36" man="1"/>
    <brk id="85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Korshunova</cp:lastModifiedBy>
  <cp:lastPrinted>2017-07-26T10:59:51Z</cp:lastPrinted>
  <dcterms:created xsi:type="dcterms:W3CDTF">2011-12-09T07:36:49Z</dcterms:created>
  <dcterms:modified xsi:type="dcterms:W3CDTF">2017-07-26T11:45:35Z</dcterms:modified>
  <cp:category/>
  <cp:version/>
  <cp:contentType/>
  <cp:contentStatus/>
</cp:coreProperties>
</file>