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август  2016" sheetId="1" r:id="rId1"/>
  </sheets>
  <definedNames>
    <definedName name="_xlnm.Print_Area" localSheetId="0">'август  2016'!$A$1:$AK$103</definedName>
  </definedNames>
  <calcPr fullCalcOnLoad="1"/>
</workbook>
</file>

<file path=xl/sharedStrings.xml><?xml version="1.0" encoding="utf-8"?>
<sst xmlns="http://schemas.openxmlformats.org/spreadsheetml/2006/main" count="215" uniqueCount="130">
  <si>
    <r>
      <rPr>
        <b/>
        <sz val="9"/>
        <rFont val="Times New Roman"/>
        <family val="1"/>
      </rPr>
      <t>Подпрограмма  2</t>
    </r>
    <r>
      <rPr>
        <sz val="9"/>
        <rFont val="Times New Roman"/>
        <family val="1"/>
      </rPr>
      <t xml:space="preserve"> "Обеспечение безопасных условий дорожного движения на территории муниципального образования город Торжок"</t>
    </r>
  </si>
  <si>
    <t xml:space="preserve">да-1, нет-0 </t>
  </si>
  <si>
    <t>тыс.рублей</t>
  </si>
  <si>
    <t>Необходимое дополнительное финансирование</t>
  </si>
  <si>
    <t xml:space="preserve">Объем финансирования по данным УФ </t>
  </si>
  <si>
    <t>Добавлено с ТХ финансистов (уличное освещение и обслуживание)</t>
  </si>
  <si>
    <t>тыс.кв.м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</si>
  <si>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"Сохранение и улучшение транспортно-эксплуатационного состояния улично-дорожной сети города Торжка"</t>
    </r>
  </si>
  <si>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</si>
  <si>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</si>
  <si>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</si>
  <si>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</si>
  <si>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</si>
  <si>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</si>
  <si>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</si>
  <si>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</si>
  <si>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</si>
  <si>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</si>
  <si>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</si>
  <si>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</si>
  <si>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>раздел</t>
  </si>
  <si>
    <t>подраздел</t>
  </si>
  <si>
    <t>(наименование муниципальной  программы)</t>
  </si>
  <si>
    <t>Характеристика   муниципальной   программы  муниципального образования город Торжок</t>
  </si>
  <si>
    <t>1.Программа - муниципальная  программа муниципального образования город Торжок</t>
  </si>
  <si>
    <t>программа</t>
  </si>
  <si>
    <t>цель</t>
  </si>
  <si>
    <t>задача</t>
  </si>
  <si>
    <t>%</t>
  </si>
  <si>
    <t>шт.</t>
  </si>
  <si>
    <t>тыс.руб.</t>
  </si>
  <si>
    <t>единиц</t>
  </si>
  <si>
    <t>кв.м</t>
  </si>
  <si>
    <t>км</t>
  </si>
  <si>
    <t>тыс.человек</t>
  </si>
  <si>
    <t>погонный метр</t>
  </si>
  <si>
    <t xml:space="preserve">код исполнителя программы </t>
  </si>
  <si>
    <t>Приложение 1</t>
  </si>
  <si>
    <t>"Дорожное хозяйство  и общественный транспорт  города Торжка" на 2014 -2019 годы</t>
  </si>
  <si>
    <t>2. Цель - цель муниципальной  программы муниципального образования город Торжок.</t>
  </si>
  <si>
    <t>4. Задача - задача подпрограммы.</t>
  </si>
  <si>
    <t>5. Мероприятие - мероприятие подпрограммы.</t>
  </si>
  <si>
    <t>6. Административное мероприятие - административное мероприятие подпрограммы или обеспечивающей подпрограммы.</t>
  </si>
  <si>
    <t>7. Показатель - показатель цели программы, показатель задачи подпрограммы, показатель мероприятия подпрограммы (административного мероприятия).</t>
  </si>
  <si>
    <t>подпрограмма</t>
  </si>
  <si>
    <t>направление расходов</t>
  </si>
  <si>
    <t>мероприятие (административное мероприятие)</t>
  </si>
  <si>
    <t>номер показателя</t>
  </si>
  <si>
    <r>
      <rPr>
        <b/>
        <sz val="9"/>
        <rFont val="Times New Roman"/>
        <family val="1"/>
      </rPr>
      <t>Цель</t>
    </r>
    <r>
      <rPr>
        <sz val="9"/>
        <rFont val="Times New Roman"/>
        <family val="1"/>
      </rPr>
      <t xml:space="preserve"> "Создание условий  для устойчивого функционирования транспортной системы на территории города Торжка"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</si>
  <si>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"Доля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значения"</t>
    </r>
  </si>
  <si>
    <r>
      <rPr>
        <b/>
        <sz val="9"/>
        <rFont val="Times New Roman"/>
        <family val="1"/>
      </rPr>
      <t>Показатель  2</t>
    </r>
    <r>
      <rPr>
        <sz val="9"/>
        <rFont val="Times New Roman"/>
        <family val="1"/>
      </rPr>
      <t xml:space="preserve"> "Общее количество пассажиров, перевезенных транспортом общественного пользования, в отчетном периоде"</t>
    </r>
  </si>
  <si>
    <r>
      <rPr>
        <b/>
        <sz val="9"/>
        <rFont val="Times New Roman"/>
        <family val="1"/>
      </rPr>
      <t xml:space="preserve">Показатель   3 </t>
    </r>
    <r>
      <rPr>
        <sz val="9"/>
        <rFont val="Times New Roman"/>
        <family val="1"/>
      </rPr>
      <t xml:space="preserve"> "Общее количество обращений граждан по вопросам  дорожной деятельности и транспорта в отчетном периоде"</t>
    </r>
  </si>
  <si>
    <r>
      <t>З</t>
    </r>
    <r>
      <rPr>
        <b/>
        <sz val="9"/>
        <rFont val="Times New Roman"/>
        <family val="1"/>
      </rPr>
      <t>адача 1 "</t>
    </r>
    <r>
      <rPr>
        <sz val="9"/>
        <rFont val="Times New Roman"/>
        <family val="1"/>
      </rPr>
      <t>Содержание автомобильных дорог общего пользования местного значения  города Торжка и сооружений на них"</t>
    </r>
  </si>
  <si>
    <r>
      <rPr>
        <b/>
        <sz val="9"/>
        <rFont val="Times New Roman"/>
        <family val="1"/>
      </rPr>
      <t>Показатель    1 "</t>
    </r>
    <r>
      <rPr>
        <sz val="9"/>
        <rFont val="Times New Roman"/>
        <family val="1"/>
      </rPr>
      <t>Доля протяженности автомобильных дорог общего пользования местного значения города Торжка, содержание которых в отчетном году осуществляется в соответствии с муниципальными контрактами, заключенными с организациями негосударственной и немуниципальной форм собственности, в общей протяженности автомобильных дорог общего пользования местного значения"</t>
    </r>
  </si>
  <si>
    <r>
      <rPr>
        <b/>
        <sz val="9"/>
        <rFont val="Times New Roman"/>
        <family val="1"/>
      </rPr>
      <t>Показатель  2 "</t>
    </r>
    <r>
      <rPr>
        <sz val="9"/>
        <rFont val="Times New Roman"/>
        <family val="1"/>
      </rPr>
      <t>Протяженность автомобильных дорог общего пользования местного значения города Торжка, которые подлежат содержанию в отчетном году"</t>
    </r>
  </si>
  <si>
    <r>
      <t>Мероприятие  1.001   "</t>
    </r>
    <r>
      <rPr>
        <sz val="9"/>
        <rFont val="Times New Roman"/>
        <family val="1"/>
      </rPr>
      <t>Выполнение работ по содержанию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безопасности"</t>
    </r>
  </si>
  <si>
    <r>
      <rPr>
        <b/>
        <sz val="9"/>
        <rFont val="Times New Roman"/>
        <family val="1"/>
      </rPr>
      <t>Показатель  1   "</t>
    </r>
    <r>
      <rPr>
        <sz val="9"/>
        <rFont val="Times New Roman"/>
        <family val="1"/>
      </rPr>
      <t>Количество предписаний надзорных органов, выданных дорожным организациям на устранение выявленных нарушений  технического состояния автомобильных дорог общего пользования местного значения города Торжка"</t>
    </r>
  </si>
  <si>
    <r>
      <t>Административное мероприятие  1.002 "</t>
    </r>
    <r>
      <rPr>
        <sz val="9"/>
        <rFont val="Times New Roman"/>
        <family val="1"/>
      </rPr>
      <t>Проведение совещаний и рабочих встреч с исполнителями услуг по содержанию автомобильных дорог общего пользования местного значения города Торжка"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</si>
  <si>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"Количество проведенных совещаний и рабочих встреч в отчетном периоде"
</t>
    </r>
  </si>
  <si>
    <r>
      <rPr>
        <b/>
        <sz val="9"/>
        <rFont val="Times New Roman"/>
        <family val="1"/>
      </rPr>
      <t>Задача    2</t>
    </r>
    <r>
      <rPr>
        <sz val="9"/>
        <rFont val="Times New Roman"/>
        <family val="1"/>
      </rPr>
      <t xml:space="preserve"> "Капитальный ремонт (ремонт) автомобильных дорог общего пользования местного значения города Торжка и сооружений на них, в том числе разработка проектной документации"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</si>
  <si>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>"Доля протяженности автомобильных дорог общего пользования местного значения с твердым покрытием, в отношении которых произведен ремонт, в общей протяженности автомобильных дорог общего пользования местного значения с твердым покрытием за период действия муниципальной программы"</t>
    </r>
  </si>
  <si>
    <r>
      <rPr>
        <b/>
        <sz val="9"/>
        <rFont val="Times New Roman"/>
        <family val="1"/>
      </rPr>
      <t>Показатель  2 "</t>
    </r>
    <r>
      <rPr>
        <sz val="9"/>
        <rFont val="Times New Roman"/>
        <family val="1"/>
      </rPr>
      <t>Протяженность отремонтированных искусственных сооружений  на автомобильных дорогах общего пользования местного значения  города Торжка в отчетном периоде"</t>
    </r>
  </si>
  <si>
    <r>
      <rPr>
        <b/>
        <sz val="9"/>
        <rFont val="Times New Roman"/>
        <family val="1"/>
      </rPr>
      <t>Мероприятие  2.001</t>
    </r>
    <r>
      <rPr>
        <sz val="9"/>
        <rFont val="Times New Roman"/>
        <family val="1"/>
      </rPr>
      <t xml:space="preserve"> "Разработка проектно-сметной документации и выполнение работ по капитальному ремонту и ремонту автомобильных дорог общего пользования местного значения города Торжка за счет средств местного бюджета" </t>
    </r>
  </si>
  <si>
    <r>
      <rPr>
        <b/>
        <sz val="9"/>
        <rFont val="Times New Roman"/>
        <family val="1"/>
      </rPr>
      <t>Показатель  2</t>
    </r>
    <r>
      <rPr>
        <sz val="9"/>
        <rFont val="Times New Roman"/>
        <family val="1"/>
      </rPr>
      <t xml:space="preserve"> "Количество смет, корректировок проектной документации"</t>
    </r>
  </si>
  <si>
    <r>
      <rPr>
        <b/>
        <sz val="9"/>
        <rFont val="Times New Roman"/>
        <family val="1"/>
      </rPr>
      <t>Мероприятие 2.002</t>
    </r>
    <r>
      <rPr>
        <sz val="9"/>
        <rFont val="Times New Roman"/>
        <family val="1"/>
      </rPr>
      <t xml:space="preserve"> "Выполнение  работ по восстановлению изношенных покрытий автомобильных дорог общего пользования местного значения города Торжка (ямочный ремонт)"</t>
    </r>
  </si>
  <si>
    <r>
      <rPr>
        <b/>
        <sz val="9"/>
        <rFont val="Times New Roman"/>
        <family val="1"/>
      </rPr>
      <t>Мероприятие  2.003</t>
    </r>
    <r>
      <rPr>
        <sz val="9"/>
        <rFont val="Times New Roman"/>
        <family val="1"/>
      </rPr>
      <t xml:space="preserve"> "Разработка проектно-сметной документации и выполнение работ по капитальному ремонту и ремонту автомобильных дорог общего пользования местного значения города Торжка за счет средств областного бюджета Тверской области"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</si>
  <si>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"Отремонтировано  автомобильных дорог общего пользования"</t>
    </r>
  </si>
  <si>
    <r>
      <rPr>
        <b/>
        <sz val="9"/>
        <rFont val="Times New Roman"/>
        <family val="1"/>
      </rPr>
      <t>Мероприятие  2.004</t>
    </r>
    <r>
      <rPr>
        <sz val="9"/>
        <rFont val="Times New Roman"/>
        <family val="1"/>
      </rPr>
      <t xml:space="preserve"> "Разработка проектно-сметной документации и выполнение работ по капитальному ремонту и ремонту искусственных сооружений на автомобильных дорогах общего пользования местного значения 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</si>
  <si>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"Наличие разработанной проектно-сметной документации"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</si>
  <si>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"Количество отремонтированных  дворовых территорий многоквартирных  домов, проездов к  дворовым территориям  многоквартирных домов города Торжка  в отчетном периоде"</t>
    </r>
  </si>
  <si>
    <r>
      <rPr>
        <b/>
        <sz val="9"/>
        <rFont val="Times New Roman"/>
        <family val="1"/>
      </rPr>
      <t>Мероприятие 3.001</t>
    </r>
    <r>
      <rPr>
        <sz val="9"/>
        <rFont val="Times New Roman"/>
        <family val="1"/>
      </rPr>
      <t xml:space="preserve"> "Разработка проектно-сметной документации и выполнение работ по капитальному ремонту и ремонту дворовых территорий многоквартирных  домов, проездов к дворовым территориям  многоквартирных домов  города Торжка за счет средств местного бюджета" 
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</si>
  <si>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"Площадь отремонтированных  дворовых территорий многоквартирных  домов, проездов к  дворовым территориям  многоквартирных домов города Торжка  в отчетном периоде"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</si>
  <si>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"Количество смет, корректировок проектной документации"</t>
    </r>
  </si>
  <si>
    <r>
      <rPr>
        <b/>
        <sz val="9"/>
        <rFont val="Times New Roman"/>
        <family val="1"/>
      </rPr>
      <t>Мероприятие  3.002</t>
    </r>
    <r>
      <rPr>
        <sz val="9"/>
        <rFont val="Times New Roman"/>
        <family val="1"/>
      </rPr>
      <t xml:space="preserve"> "Разработка проектно-сметной документации и выполнение работ по капитальному ремонту и ремонту дворовых территорий многоквартирных  домов, проездов к дворовым территориям  многоквартирных домов  города Торжка" за счет средств областного бюджета Тверской области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</si>
  <si>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"Отремонтировано  дворовых территорий многоквартирных  домов, проездов к  дворовым территориям  многоквартирных домов города Торжка  в отчетном периоде"</t>
    </r>
  </si>
  <si>
    <r>
      <t>З</t>
    </r>
    <r>
      <rPr>
        <b/>
        <sz val="9"/>
        <rFont val="Times New Roman"/>
        <family val="1"/>
      </rPr>
      <t xml:space="preserve">адача  1  </t>
    </r>
    <r>
      <rPr>
        <sz val="9"/>
        <rFont val="Times New Roman"/>
        <family val="1"/>
      </rPr>
      <t xml:space="preserve"> "Создание  условий по обеспечению охраны жизни, здоровья граждан, их законных прав на безопасные условия движения на улично-дорожной сети города Торжка"</t>
    </r>
  </si>
  <si>
    <r>
      <rPr>
        <b/>
        <sz val="9"/>
        <rFont val="Times New Roman"/>
        <family val="1"/>
      </rPr>
      <t>Показатель  1 "</t>
    </r>
    <r>
      <rPr>
        <sz val="9"/>
        <rFont val="Times New Roman"/>
        <family val="1"/>
      </rPr>
      <t>Сокращение числа дорожно-транспортных происшествий"</t>
    </r>
  </si>
  <si>
    <r>
      <rPr>
        <b/>
        <sz val="9"/>
        <rFont val="Times New Roman"/>
        <family val="1"/>
      </rPr>
      <t>Показатель   2  "</t>
    </r>
    <r>
      <rPr>
        <sz val="9"/>
        <rFont val="Times New Roman"/>
        <family val="1"/>
      </rPr>
      <t>Совершенствование организации дорожного движения путем внедрения новых технологий, оборудования и материалов"</t>
    </r>
  </si>
  <si>
    <r>
      <t>Мероприятие   1.001  "</t>
    </r>
    <r>
      <rPr>
        <sz val="9"/>
        <rFont val="Times New Roman"/>
        <family val="1"/>
      </rPr>
      <t>Проведение работ по нанесению горизонтальной дорожной разметки на улично-дорожной сети города Торжка (в том числе  "зебра" - пешеходный переход и разделяющую транспортные потоки противоположных направлений и обозначающую границы полос движения в опасных местах на дорогах)"</t>
    </r>
  </si>
  <si>
    <r>
      <rPr>
        <b/>
        <sz val="9"/>
        <rFont val="Times New Roman"/>
        <family val="1"/>
      </rPr>
      <t>Показатель   1   "</t>
    </r>
    <r>
      <rPr>
        <sz val="9"/>
        <rFont val="Times New Roman"/>
        <family val="1"/>
      </rPr>
      <t>Площадь нанесённой горизонтальной разметки на улично-дорожной сети города Торжка"</t>
    </r>
  </si>
  <si>
    <r>
      <t>Мероприятие 1.002  "</t>
    </r>
    <r>
      <rPr>
        <sz val="9"/>
        <rFont val="Times New Roman"/>
        <family val="1"/>
      </rPr>
      <t>Проведение работ по установке дорожных знаков на улично-дорожной сети города Торжка"</t>
    </r>
  </si>
  <si>
    <r>
      <rPr>
        <b/>
        <sz val="9"/>
        <rFont val="Times New Roman"/>
        <family val="1"/>
      </rPr>
      <t>Показатель  1 "</t>
    </r>
    <r>
      <rPr>
        <sz val="9"/>
        <rFont val="Times New Roman"/>
        <family val="1"/>
      </rPr>
      <t>Количество установленных дорожных знаков на улично-дорожной сети города Торжка"</t>
    </r>
  </si>
  <si>
    <r>
      <t xml:space="preserve">Мероприятие  1.004 " </t>
    </r>
    <r>
      <rPr>
        <sz val="9"/>
        <rFont val="Times New Roman"/>
        <family val="1"/>
      </rPr>
      <t>Оказание услуг по диагностике  и оценке технического  состояния автомобильных дорог  общего пользования местного значения города Торжка  "</t>
    </r>
  </si>
  <si>
    <r>
      <rPr>
        <b/>
        <sz val="9"/>
        <rFont val="Times New Roman"/>
        <family val="1"/>
      </rPr>
      <t>Показатель  1 "</t>
    </r>
    <r>
      <rPr>
        <sz val="9"/>
        <rFont val="Times New Roman"/>
        <family val="1"/>
      </rPr>
      <t>Протяженность  обследованных  автомобильных дорог общего пользования местного значения города Торжка"</t>
    </r>
  </si>
  <si>
    <r>
      <t>З</t>
    </r>
    <r>
      <rPr>
        <b/>
        <sz val="9"/>
        <rFont val="Times New Roman"/>
        <family val="1"/>
      </rPr>
      <t xml:space="preserve">адача  2  </t>
    </r>
    <r>
      <rPr>
        <sz val="9"/>
        <rFont val="Times New Roman"/>
        <family val="1"/>
      </rPr>
      <t xml:space="preserve"> "Создание  условий по обеспечению максимально безопасных условий перевозки пассажиров и наиболее полного и качественного удовлетворения спроса населения на транспортное обслуживание в городе Торжке"</t>
    </r>
  </si>
  <si>
    <r>
      <rPr>
        <b/>
        <sz val="9"/>
        <rFont val="Times New Roman"/>
        <family val="1"/>
      </rPr>
      <t>Показатель  1  "</t>
    </r>
    <r>
      <rPr>
        <sz val="9"/>
        <rFont val="Times New Roman"/>
        <family val="1"/>
      </rPr>
      <t>Количество городских маршрутов автомобильного транспорта общего пользования"</t>
    </r>
  </si>
  <si>
    <r>
      <t xml:space="preserve">Показатель  2 </t>
    </r>
    <r>
      <rPr>
        <sz val="9"/>
        <rFont val="Times New Roman"/>
        <family val="1"/>
      </rPr>
      <t>"Доля населения, проживающего в городе Торжке, не имеющих регулярного автобусного сообщения, в общей численности населения города"</t>
    </r>
  </si>
  <si>
    <r>
      <t>Административное мероприятие  2.002   "</t>
    </r>
    <r>
      <rPr>
        <sz val="9"/>
        <rFont val="Times New Roman"/>
        <family val="1"/>
      </rPr>
      <t>Проведение  совещаний по актуальным  вопросам, касающихся безопасности дорожного движения (в том числе Комиссий по безопасности дорожного движения)"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</si>
  <si>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"Количество проведенных совещаний по вопросам безопасности дорожного движения в городе Торжке в отчетном периоде"</t>
    </r>
  </si>
  <si>
    <t>Б</t>
  </si>
  <si>
    <t>В</t>
  </si>
  <si>
    <r>
      <rPr>
        <b/>
        <sz val="9"/>
        <rFont val="Times New Roman"/>
        <family val="1"/>
      </rPr>
      <t>Задача   3</t>
    </r>
    <r>
      <rPr>
        <sz val="9"/>
        <rFont val="Times New Roman"/>
        <family val="1"/>
      </rPr>
      <t xml:space="preserve"> "Капитальный ремонт и ремонт дворовых территорий многоквартирных  домов, проездов   к   дворовым территориям  многоквартирных   домов города Торжка"</t>
    </r>
  </si>
  <si>
    <t>2014       год</t>
  </si>
  <si>
    <t>2015          год</t>
  </si>
  <si>
    <t>2016       год</t>
  </si>
  <si>
    <t>2017      год</t>
  </si>
  <si>
    <t>2018     год</t>
  </si>
  <si>
    <t>2019     год</t>
  </si>
  <si>
    <t>3. Подпрограмма  - подпрограмма муниципальной  программы  муниципального образования город Торжок</t>
  </si>
  <si>
    <t>Ответственный исполнитель муниципальной  программы  муниципального образования город Торжок- администрация муниципального образования город Торжок  (отдел жизнеобеспечения)</t>
  </si>
  <si>
    <t>Исполнители муниципальной программы муниципального образования город Торжок-отдел жизнеобеспечения администрации города</t>
  </si>
  <si>
    <r>
      <t xml:space="preserve">Мероприятие  2.003 " </t>
    </r>
    <r>
      <rPr>
        <sz val="9"/>
        <rFont val="Times New Roman"/>
        <family val="1"/>
      </rPr>
      <t xml:space="preserve">Организация регулярных перевозок пассажиров по муниципальным маршрутам регулярных перевозок в муниципальном образовании город Торжок" </t>
    </r>
  </si>
  <si>
    <r>
      <rPr>
        <b/>
        <sz val="9"/>
        <rFont val="Times New Roman"/>
        <family val="1"/>
      </rPr>
      <t>Показатель  1 "</t>
    </r>
    <r>
      <rPr>
        <sz val="9"/>
        <rFont val="Times New Roman"/>
        <family val="1"/>
      </rPr>
      <t>Количество бланков свидетельств об осуществлении перевозок и карт маршрута регулярных перевозок»"</t>
    </r>
  </si>
  <si>
    <r>
      <rPr>
        <b/>
        <sz val="9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"Площадь отремонтированных автомобильных дорог общего пользования местного значения города Торжка"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</si>
  <si>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"Протяженность отремонтированных автомобильных дорог общего пользования местного значения города Торжка"</t>
    </r>
  </si>
  <si>
    <r>
      <t xml:space="preserve">Мероприятие  1.005 " </t>
    </r>
    <r>
      <rPr>
        <sz val="9"/>
        <rFont val="Times New Roman"/>
        <family val="1"/>
      </rPr>
      <t>Обеспечение  транспортной безопасности объектов  транспортной инфраструктуры"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</si>
  <si>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"Количество обследованных  объектов транспортной инфраструктуры"</t>
    </r>
  </si>
  <si>
    <r>
      <t>Административное мероприятие  2.001   "</t>
    </r>
    <r>
      <rPr>
        <sz val="9"/>
        <rFont val="Times New Roman"/>
        <family val="1"/>
      </rPr>
      <t>Проведение конкурса на право осуществления пассажирских перевозок транспортом общего пользования на городском(их) маршруте(ах) регулярного сообщения на территории муниципального образования город Торжок"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</si>
  <si>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 "Количество заключенных договоров на осуществление пассажирских перевозок по муниципальным маршрутам в городе Торжке по результатам проведенного конкурса"</t>
    </r>
  </si>
  <si>
    <t>0</t>
  </si>
  <si>
    <r>
      <rPr>
        <b/>
        <sz val="9"/>
        <rFont val="Times New Roman"/>
        <family val="1"/>
      </rPr>
      <t>Задача   4</t>
    </r>
    <r>
      <rPr>
        <sz val="9"/>
        <rFont val="Times New Roman"/>
        <family val="1"/>
      </rPr>
      <t xml:space="preserve"> "Обеспечение развития транспортной инфраструктуры муниципального образования город Торжок"</t>
    </r>
  </si>
  <si>
    <r>
      <rPr>
        <b/>
        <sz val="9"/>
        <rFont val="Times New Roman"/>
        <family val="1"/>
      </rPr>
      <t>Мероприятие 4.001</t>
    </r>
    <r>
      <rPr>
        <sz val="9"/>
        <rFont val="Times New Roman"/>
        <family val="1"/>
      </rPr>
      <t xml:space="preserve"> "Разработка программы комплексного развития транспортной инфраструктуры муниципального образования город Торжок" 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</si>
  <si>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" Наличие программы комплексного развития транспортной инфраструктуры муниципального образования город Торжок" 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</si>
  <si>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"Протяженность  автомобильных дорог общего пользования местного значения"</t>
    </r>
  </si>
  <si>
    <t>х</t>
  </si>
  <si>
    <r>
      <rPr>
        <b/>
        <sz val="9"/>
        <rFont val="Times New Roman"/>
        <family val="1"/>
      </rPr>
      <t>Показатель  2</t>
    </r>
    <r>
      <rPr>
        <sz val="9"/>
        <rFont val="Times New Roman"/>
        <family val="1"/>
      </rPr>
      <t xml:space="preserve"> "Обеспеченность транспортного обслуживания населения"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</si>
  <si>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"Проведение широкомасштабных акций по предупреждению опасного поведения среди различных категорий участников дорожного движения"</t>
    </r>
  </si>
  <si>
    <r>
      <rPr>
        <b/>
        <sz val="9"/>
        <rFont val="Times New Roman"/>
        <family val="1"/>
      </rPr>
      <t>Административное мероприятие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1.006</t>
    </r>
    <r>
      <rPr>
        <sz val="9"/>
        <rFont val="Times New Roman"/>
        <family val="1"/>
      </rPr>
      <t xml:space="preserve">   "Мероприятия по предупреждению опасного поведения различных категорий участников дорожного движения, формированию законопослушного поведения и негативного отношения граждан к правонарушениям в сфере дорожного движения"</t>
    </r>
  </si>
  <si>
    <r>
      <rPr>
        <b/>
        <sz val="9"/>
        <rFont val="Times New Roman"/>
        <family val="1"/>
      </rPr>
      <t>Показатель  2</t>
    </r>
    <r>
      <rPr>
        <sz val="9"/>
        <rFont val="Times New Roman"/>
        <family val="1"/>
      </rPr>
      <t xml:space="preserve"> "Количество средлств массовой информации, в которых размещаются информационных материалы по предупреждению опасного поведения, формированию законопослушного поведения и негативного отношения участников дорожного движения к правонарушениям в сфере дорожного движения"</t>
    </r>
  </si>
  <si>
    <r>
      <rPr>
        <b/>
        <sz val="9"/>
        <rFont val="Times New Roman"/>
        <family val="1"/>
      </rPr>
      <t>Показатель  3</t>
    </r>
    <r>
      <rPr>
        <sz val="9"/>
        <rFont val="Times New Roman"/>
        <family val="1"/>
      </rPr>
      <t xml:space="preserve"> "Создание печатной информационно-пропогандистской продукции по безопастности  дорожного движения, организация тематической наружной соцальной рекламы."</t>
    </r>
  </si>
  <si>
    <r>
      <rPr>
        <b/>
        <sz val="9"/>
        <rFont val="Times New Roman"/>
        <family val="1"/>
      </rPr>
      <t>Мероприятие  2.005</t>
    </r>
    <r>
      <rPr>
        <sz val="9"/>
        <rFont val="Times New Roman"/>
        <family val="1"/>
      </rPr>
      <t xml:space="preserve">  "Разработка проектно-сметной документации и выполнение работ по капитальному ремонту и ремонту автомобильных дорог общего пользования местного значения города Торжка на условиях софинансирования за счет средств местного бюджета" </t>
    </r>
  </si>
  <si>
    <t>S</t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</si>
  <si>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 "Протяженность отремонтированных автомобильных дорог общего пользования местного значения города Торжка"</t>
    </r>
  </si>
  <si>
    <r>
      <rPr>
        <b/>
        <sz val="9"/>
        <rFont val="Times New Roman"/>
        <family val="1"/>
      </rPr>
      <t>Мероприятие 3.003</t>
    </r>
    <r>
      <rPr>
        <sz val="9"/>
        <rFont val="Times New Roman"/>
        <family val="1"/>
      </rPr>
      <t xml:space="preserve"> "Разработка проектно-сметной документации и выполнение работ по капитальному ремонту и ремонту дворовых территорий многоквартирных  домов, проездов к дворовым территориям  многоквартирных домов  города Торжка за счет средств местного бюджета" 
</t>
    </r>
  </si>
  <si>
    <r>
      <rPr>
        <b/>
        <sz val="9"/>
        <rFont val="Times New Roman"/>
        <family val="1"/>
      </rPr>
      <t>Мероприятие 3.004</t>
    </r>
    <r>
      <rPr>
        <sz val="9"/>
        <rFont val="Times New Roman"/>
        <family val="1"/>
      </rPr>
      <t xml:space="preserve"> "Реализация программы по поддержке местных инициатив за счет средств местного бюджета </t>
    </r>
  </si>
  <si>
    <r>
      <rPr>
        <b/>
        <sz val="9"/>
        <rFont val="Times New Roman"/>
        <family val="1"/>
      </rPr>
      <t>Мероприятие 3.005</t>
    </r>
    <r>
      <rPr>
        <sz val="9"/>
        <rFont val="Times New Roman"/>
        <family val="1"/>
      </rPr>
      <t xml:space="preserve"> "Реализация программы по поддержке местных инициатив за счет средств областного бюджета Тверской области"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</si>
  <si>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"Количество отремонтированнных  дворовых территорий"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</si>
  <si>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"Доля отремонтированнных  дворовых территорий от общего количества дворовых территорий, заявленных к реализации"</t>
    </r>
  </si>
  <si>
    <t>к муниципальной программе муниципального 
образования город Торжок «Дорожное хозяйство и 
общественный транспорт города Торжка» 
на 2014 – 2019 годы» (в редакции постановления  администрации города Торжка от   .07.2017 №   )</t>
  </si>
  <si>
    <r>
      <rPr>
        <b/>
        <sz val="9"/>
        <rFont val="Times New Roman"/>
        <family val="1"/>
      </rPr>
      <t xml:space="preserve">Показатель  2 </t>
    </r>
    <r>
      <rPr>
        <sz val="9"/>
        <rFont val="Times New Roman"/>
        <family val="1"/>
      </rPr>
      <t>"Количество обращений граждан по вопросам транспорта в городе Торжке в отчетном периоде"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</si>
</sst>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%"/>
    <numFmt numFmtId="183" formatCode="[$-FC19]d\ mmmm\ yyyy\ &quot;г.&quot;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Calibri"/>
      <family val="2"/>
    </font>
    <font>
      <sz val="12"/>
      <name val="Times New Roman"/>
      <family val="1"/>
    </font>
    <font>
      <i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40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1"/>
      <color indexed="4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56" fillId="0" borderId="10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4" fillId="0" borderId="0" xfId="0" applyFont="1" applyFill="1" applyAlignment="1">
      <alignment/>
    </xf>
    <xf numFmtId="0" fontId="3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P214"/>
  <sheetViews>
    <sheetView tabSelected="1" view="pageBreakPreview" zoomScale="110" zoomScaleSheetLayoutView="110" zoomScalePageLayoutView="0" workbookViewId="0" topLeftCell="A1">
      <selection activeCell="F7" sqref="F7:AK7"/>
    </sheetView>
  </sheetViews>
  <sheetFormatPr defaultColWidth="9.140625" defaultRowHeight="5.25" customHeight="1"/>
  <cols>
    <col min="1" max="1" width="3.140625" style="6" customWidth="1"/>
    <col min="2" max="2" width="3.28125" style="6" customWidth="1"/>
    <col min="3" max="3" width="3.00390625" style="6" customWidth="1"/>
    <col min="4" max="4" width="2.00390625" style="6" bestFit="1" customWidth="1"/>
    <col min="5" max="5" width="2.7109375" style="6" customWidth="1"/>
    <col min="6" max="6" width="2.00390625" style="6" bestFit="1" customWidth="1"/>
    <col min="7" max="7" width="2.57421875" style="6" customWidth="1"/>
    <col min="8" max="8" width="2.00390625" style="6" bestFit="1" customWidth="1"/>
    <col min="9" max="9" width="2.57421875" style="6" customWidth="1"/>
    <col min="10" max="10" width="2.7109375" style="6" customWidth="1"/>
    <col min="11" max="11" width="2.00390625" style="6" bestFit="1" customWidth="1"/>
    <col min="12" max="12" width="2.421875" style="6" customWidth="1"/>
    <col min="13" max="19" width="3.00390625" style="6" bestFit="1" customWidth="1"/>
    <col min="20" max="20" width="5.421875" style="46" bestFit="1" customWidth="1"/>
    <col min="21" max="21" width="4.421875" style="46" bestFit="1" customWidth="1"/>
    <col min="22" max="22" width="5.8515625" style="46" bestFit="1" customWidth="1"/>
    <col min="23" max="24" width="3.00390625" style="46" bestFit="1" customWidth="1"/>
    <col min="25" max="25" width="3.28125" style="46" customWidth="1"/>
    <col min="26" max="27" width="3.00390625" style="46" bestFit="1" customWidth="1"/>
    <col min="28" max="28" width="54.421875" style="6" customWidth="1"/>
    <col min="29" max="29" width="10.7109375" style="6" customWidth="1"/>
    <col min="30" max="32" width="8.28125" style="47" bestFit="1" customWidth="1"/>
    <col min="33" max="33" width="8.28125" style="47" customWidth="1"/>
    <col min="34" max="35" width="8.28125" style="47" bestFit="1" customWidth="1"/>
    <col min="36" max="36" width="9.140625" style="47" customWidth="1"/>
    <col min="37" max="37" width="11.00390625" style="47" customWidth="1"/>
    <col min="38" max="16384" width="9.140625" style="6" customWidth="1"/>
  </cols>
  <sheetData>
    <row r="4" spans="4:41" ht="23.25" customHeight="1"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  <c r="W4" s="3"/>
      <c r="X4" s="3"/>
      <c r="Y4" s="3"/>
      <c r="Z4" s="3"/>
      <c r="AA4" s="3"/>
      <c r="AB4" s="2"/>
      <c r="AC4" s="2"/>
      <c r="AD4" s="4"/>
      <c r="AE4" s="4"/>
      <c r="AF4" s="4"/>
      <c r="AG4" s="83" t="s">
        <v>37</v>
      </c>
      <c r="AH4" s="83"/>
      <c r="AI4" s="83"/>
      <c r="AJ4" s="83"/>
      <c r="AK4" s="83"/>
      <c r="AL4" s="5"/>
      <c r="AM4" s="5"/>
      <c r="AN4" s="5"/>
      <c r="AO4" s="5"/>
    </row>
    <row r="5" spans="4:41" ht="93.75" customHeight="1"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3"/>
      <c r="X5" s="3"/>
      <c r="Y5" s="3"/>
      <c r="Z5" s="3"/>
      <c r="AA5" s="3"/>
      <c r="AB5" s="2"/>
      <c r="AC5" s="2"/>
      <c r="AD5" s="4"/>
      <c r="AE5" s="84" t="s">
        <v>128</v>
      </c>
      <c r="AF5" s="84"/>
      <c r="AG5" s="84"/>
      <c r="AH5" s="84"/>
      <c r="AI5" s="84"/>
      <c r="AJ5" s="84"/>
      <c r="AK5" s="84"/>
      <c r="AL5" s="5"/>
      <c r="AM5" s="5"/>
      <c r="AN5" s="5"/>
      <c r="AO5" s="5"/>
    </row>
    <row r="6" spans="4:42" s="11" customFormat="1" ht="18.75">
      <c r="D6" s="8"/>
      <c r="E6" s="8"/>
      <c r="F6" s="85" t="s">
        <v>23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9"/>
      <c r="AM6" s="9"/>
      <c r="AN6" s="9"/>
      <c r="AO6" s="10"/>
      <c r="AP6" s="10"/>
    </row>
    <row r="7" spans="4:42" s="11" customFormat="1" ht="15.75">
      <c r="D7" s="7"/>
      <c r="E7" s="7"/>
      <c r="F7" s="86" t="s">
        <v>38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12"/>
      <c r="AM7" s="12"/>
      <c r="AN7" s="12"/>
      <c r="AO7" s="13"/>
      <c r="AP7" s="13"/>
    </row>
    <row r="8" spans="4:42" s="11" customFormat="1" ht="18.75">
      <c r="D8" s="7"/>
      <c r="E8" s="7"/>
      <c r="F8" s="87" t="s">
        <v>22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9"/>
      <c r="AM8" s="9"/>
      <c r="AN8" s="9"/>
      <c r="AO8" s="13"/>
      <c r="AP8" s="13"/>
    </row>
    <row r="9" spans="4:42" s="11" customFormat="1" ht="18.75">
      <c r="D9" s="7"/>
      <c r="E9" s="7"/>
      <c r="F9" s="88" t="s">
        <v>99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9"/>
      <c r="AM9" s="9"/>
      <c r="AN9" s="9"/>
      <c r="AO9" s="13"/>
      <c r="AP9" s="13"/>
    </row>
    <row r="10" spans="4:42" s="68" customFormat="1" ht="15.75">
      <c r="D10" s="7"/>
      <c r="E10" s="7"/>
      <c r="F10" s="79" t="s">
        <v>100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66"/>
      <c r="AM10" s="66"/>
      <c r="AN10" s="66"/>
      <c r="AO10" s="67"/>
      <c r="AP10" s="67"/>
    </row>
    <row r="11" spans="4:42" s="11" customFormat="1" ht="15.75">
      <c r="D11" s="7"/>
      <c r="E11" s="7"/>
      <c r="F11" s="58"/>
      <c r="G11" s="58"/>
      <c r="H11" s="58"/>
      <c r="I11" s="58"/>
      <c r="J11" s="58"/>
      <c r="K11" s="58"/>
      <c r="L11" s="59" t="s">
        <v>12</v>
      </c>
      <c r="M11" s="59"/>
      <c r="N11" s="59"/>
      <c r="O11" s="59"/>
      <c r="P11" s="59"/>
      <c r="Q11" s="59"/>
      <c r="R11" s="59"/>
      <c r="S11" s="59"/>
      <c r="T11" s="60"/>
      <c r="U11" s="60"/>
      <c r="V11" s="60"/>
      <c r="W11" s="55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12"/>
      <c r="AM11" s="12"/>
      <c r="AN11" s="12"/>
      <c r="AO11" s="13"/>
      <c r="AP11" s="13"/>
    </row>
    <row r="12" spans="4:42" s="11" customFormat="1" ht="15.75">
      <c r="D12" s="7"/>
      <c r="E12" s="7"/>
      <c r="F12" s="58"/>
      <c r="G12" s="58"/>
      <c r="H12" s="58"/>
      <c r="I12" s="58"/>
      <c r="J12" s="58"/>
      <c r="K12" s="58"/>
      <c r="L12" s="78" t="s">
        <v>24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12"/>
      <c r="AM12" s="12"/>
      <c r="AN12" s="12"/>
      <c r="AO12" s="13"/>
      <c r="AP12" s="13"/>
    </row>
    <row r="13" spans="4:42" s="11" customFormat="1" ht="15.75">
      <c r="D13" s="7"/>
      <c r="E13" s="7"/>
      <c r="F13" s="58"/>
      <c r="G13" s="58"/>
      <c r="H13" s="58"/>
      <c r="I13" s="58"/>
      <c r="J13" s="58"/>
      <c r="K13" s="58"/>
      <c r="L13" s="78" t="s">
        <v>39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12"/>
      <c r="AM13" s="12"/>
      <c r="AN13" s="12"/>
      <c r="AO13" s="13"/>
      <c r="AP13" s="13"/>
    </row>
    <row r="14" spans="4:42" s="11" customFormat="1" ht="15.75">
      <c r="D14" s="7"/>
      <c r="E14" s="7"/>
      <c r="F14" s="58"/>
      <c r="G14" s="58"/>
      <c r="H14" s="58"/>
      <c r="I14" s="58"/>
      <c r="J14" s="58"/>
      <c r="K14" s="58"/>
      <c r="L14" s="78" t="s">
        <v>98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12"/>
      <c r="AM14" s="12"/>
      <c r="AN14" s="12"/>
      <c r="AO14" s="13"/>
      <c r="AP14" s="13"/>
    </row>
    <row r="15" spans="4:42" s="11" customFormat="1" ht="15.75">
      <c r="D15" s="7"/>
      <c r="E15" s="7"/>
      <c r="F15" s="58"/>
      <c r="G15" s="58"/>
      <c r="H15" s="58"/>
      <c r="I15" s="58"/>
      <c r="J15" s="58"/>
      <c r="K15" s="58"/>
      <c r="L15" s="78" t="s">
        <v>40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12"/>
      <c r="AM15" s="12"/>
      <c r="AN15" s="12"/>
      <c r="AO15" s="13"/>
      <c r="AP15" s="13"/>
    </row>
    <row r="16" spans="4:42" s="11" customFormat="1" ht="15.75">
      <c r="D16" s="7"/>
      <c r="E16" s="7"/>
      <c r="F16" s="58"/>
      <c r="G16" s="58"/>
      <c r="H16" s="58"/>
      <c r="I16" s="58"/>
      <c r="J16" s="58"/>
      <c r="K16" s="58"/>
      <c r="L16" s="78" t="s">
        <v>41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12"/>
      <c r="AM16" s="12"/>
      <c r="AN16" s="12"/>
      <c r="AO16" s="13"/>
      <c r="AP16" s="13"/>
    </row>
    <row r="17" spans="4:42" s="11" customFormat="1" ht="15.75">
      <c r="D17" s="7"/>
      <c r="E17" s="7"/>
      <c r="F17" s="58"/>
      <c r="G17" s="58"/>
      <c r="H17" s="58"/>
      <c r="I17" s="58"/>
      <c r="J17" s="58"/>
      <c r="K17" s="58"/>
      <c r="L17" s="78" t="s">
        <v>42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12"/>
      <c r="AM17" s="12"/>
      <c r="AN17" s="12"/>
      <c r="AO17" s="13"/>
      <c r="AP17" s="13"/>
    </row>
    <row r="18" spans="4:42" s="11" customFormat="1" ht="15.75">
      <c r="D18" s="7"/>
      <c r="E18" s="7"/>
      <c r="F18" s="58"/>
      <c r="G18" s="58"/>
      <c r="H18" s="58"/>
      <c r="I18" s="58"/>
      <c r="J18" s="58"/>
      <c r="K18" s="58"/>
      <c r="L18" s="78" t="s">
        <v>43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12"/>
      <c r="AM18" s="12"/>
      <c r="AN18" s="12"/>
      <c r="AO18" s="13"/>
      <c r="AP18" s="13"/>
    </row>
    <row r="19" spans="4:42" ht="3" customHeight="1">
      <c r="D19" s="2"/>
      <c r="E19" s="2"/>
      <c r="F19" s="2"/>
      <c r="G19" s="2"/>
      <c r="H19" s="2"/>
      <c r="I19" s="2"/>
      <c r="J19" s="2"/>
      <c r="K19" s="2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5"/>
      <c r="AC19" s="15"/>
      <c r="AD19" s="17"/>
      <c r="AE19" s="17"/>
      <c r="AF19" s="17"/>
      <c r="AG19" s="17"/>
      <c r="AH19" s="17"/>
      <c r="AI19" s="17"/>
      <c r="AJ19" s="17"/>
      <c r="AK19" s="17"/>
      <c r="AL19" s="14"/>
      <c r="AM19" s="14"/>
      <c r="AN19" s="14"/>
      <c r="AO19" s="14"/>
      <c r="AP19" s="14"/>
    </row>
    <row r="20" spans="4:42" ht="3" customHeight="1">
      <c r="D20" s="2"/>
      <c r="E20" s="2"/>
      <c r="F20" s="2"/>
      <c r="G20" s="2"/>
      <c r="H20" s="2"/>
      <c r="I20" s="2"/>
      <c r="J20" s="2"/>
      <c r="K20" s="2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5"/>
      <c r="AC20" s="15"/>
      <c r="AD20" s="17"/>
      <c r="AE20" s="17"/>
      <c r="AF20" s="17"/>
      <c r="AG20" s="17"/>
      <c r="AH20" s="17"/>
      <c r="AI20" s="17"/>
      <c r="AJ20" s="17"/>
      <c r="AK20" s="17"/>
      <c r="AL20" s="14"/>
      <c r="AM20" s="14"/>
      <c r="AN20" s="14"/>
      <c r="AO20" s="14"/>
      <c r="AP20" s="14"/>
    </row>
    <row r="21" spans="4:42" ht="3" customHeight="1">
      <c r="D21" s="2"/>
      <c r="E21" s="2"/>
      <c r="F21" s="2"/>
      <c r="G21" s="2"/>
      <c r="H21" s="2"/>
      <c r="I21" s="2"/>
      <c r="J21" s="2"/>
      <c r="K21" s="2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5"/>
      <c r="AC21" s="15"/>
      <c r="AD21" s="17"/>
      <c r="AE21" s="17"/>
      <c r="AF21" s="17"/>
      <c r="AG21" s="17"/>
      <c r="AH21" s="17"/>
      <c r="AI21" s="17"/>
      <c r="AJ21" s="17"/>
      <c r="AK21" s="17"/>
      <c r="AL21" s="14"/>
      <c r="AM21" s="14"/>
      <c r="AN21" s="14"/>
      <c r="AO21" s="14"/>
      <c r="AP21" s="14"/>
    </row>
    <row r="22" spans="4:42" ht="3" customHeight="1">
      <c r="D22" s="2"/>
      <c r="E22" s="2"/>
      <c r="F22" s="2"/>
      <c r="G22" s="2"/>
      <c r="H22" s="2"/>
      <c r="I22" s="2"/>
      <c r="J22" s="2"/>
      <c r="K22" s="2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5"/>
      <c r="AC22" s="15"/>
      <c r="AD22" s="17"/>
      <c r="AE22" s="17"/>
      <c r="AF22" s="17"/>
      <c r="AG22" s="17"/>
      <c r="AH22" s="17"/>
      <c r="AI22" s="17"/>
      <c r="AJ22" s="17"/>
      <c r="AK22" s="17"/>
      <c r="AL22" s="14"/>
      <c r="AM22" s="14"/>
      <c r="AN22" s="14"/>
      <c r="AO22" s="14"/>
      <c r="AP22" s="14"/>
    </row>
    <row r="23" spans="4:42" ht="3" customHeight="1">
      <c r="D23" s="2"/>
      <c r="E23" s="2"/>
      <c r="F23" s="2"/>
      <c r="G23" s="2"/>
      <c r="H23" s="2"/>
      <c r="I23" s="2"/>
      <c r="J23" s="2"/>
      <c r="K23" s="2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5"/>
      <c r="AC23" s="15"/>
      <c r="AD23" s="17"/>
      <c r="AE23" s="17"/>
      <c r="AF23" s="17"/>
      <c r="AG23" s="17"/>
      <c r="AH23" s="17"/>
      <c r="AI23" s="17"/>
      <c r="AJ23" s="17"/>
      <c r="AK23" s="17"/>
      <c r="AL23" s="14"/>
      <c r="AM23" s="14"/>
      <c r="AN23" s="14"/>
      <c r="AO23" s="14"/>
      <c r="AP23" s="14"/>
    </row>
    <row r="24" spans="1:42" ht="15" customHeight="1">
      <c r="A24" s="99" t="s">
        <v>13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 t="s">
        <v>16</v>
      </c>
      <c r="S24" s="99"/>
      <c r="T24" s="99"/>
      <c r="U24" s="99"/>
      <c r="V24" s="99"/>
      <c r="W24" s="99"/>
      <c r="X24" s="99"/>
      <c r="Y24" s="99"/>
      <c r="Z24" s="99"/>
      <c r="AA24" s="99"/>
      <c r="AB24" s="80" t="s">
        <v>17</v>
      </c>
      <c r="AC24" s="80" t="s">
        <v>8</v>
      </c>
      <c r="AD24" s="80" t="s">
        <v>18</v>
      </c>
      <c r="AE24" s="80"/>
      <c r="AF24" s="80"/>
      <c r="AG24" s="80"/>
      <c r="AH24" s="80"/>
      <c r="AI24" s="80"/>
      <c r="AJ24" s="80" t="s">
        <v>14</v>
      </c>
      <c r="AK24" s="80"/>
      <c r="AL24" s="14"/>
      <c r="AM24" s="14"/>
      <c r="AN24" s="14"/>
      <c r="AO24" s="14"/>
      <c r="AP24" s="14"/>
    </row>
    <row r="25" spans="1:37" s="1" customFormat="1" ht="15" customHeight="1">
      <c r="A25" s="90" t="s">
        <v>36</v>
      </c>
      <c r="B25" s="91"/>
      <c r="C25" s="92"/>
      <c r="D25" s="90" t="s">
        <v>20</v>
      </c>
      <c r="E25" s="92"/>
      <c r="F25" s="90" t="s">
        <v>21</v>
      </c>
      <c r="G25" s="92"/>
      <c r="H25" s="99" t="s">
        <v>19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spans="1:37" s="1" customFormat="1" ht="15" customHeight="1">
      <c r="A26" s="93"/>
      <c r="B26" s="94"/>
      <c r="C26" s="95"/>
      <c r="D26" s="93"/>
      <c r="E26" s="95"/>
      <c r="F26" s="93"/>
      <c r="G26" s="95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80"/>
      <c r="AC26" s="80"/>
      <c r="AD26" s="80"/>
      <c r="AE26" s="80"/>
      <c r="AF26" s="80"/>
      <c r="AG26" s="80"/>
      <c r="AH26" s="80"/>
      <c r="AI26" s="80"/>
      <c r="AJ26" s="80"/>
      <c r="AK26" s="80"/>
    </row>
    <row r="27" spans="1:37" s="1" customFormat="1" ht="84">
      <c r="A27" s="96"/>
      <c r="B27" s="97"/>
      <c r="C27" s="98"/>
      <c r="D27" s="96"/>
      <c r="E27" s="98"/>
      <c r="F27" s="96"/>
      <c r="G27" s="98"/>
      <c r="H27" s="81" t="s">
        <v>25</v>
      </c>
      <c r="I27" s="82"/>
      <c r="J27" s="64" t="s">
        <v>44</v>
      </c>
      <c r="K27" s="81" t="s">
        <v>27</v>
      </c>
      <c r="L27" s="82"/>
      <c r="M27" s="81" t="s">
        <v>45</v>
      </c>
      <c r="N27" s="89"/>
      <c r="O27" s="89"/>
      <c r="P27" s="89"/>
      <c r="Q27" s="89"/>
      <c r="R27" s="81" t="s">
        <v>25</v>
      </c>
      <c r="S27" s="82"/>
      <c r="T27" s="64" t="s">
        <v>44</v>
      </c>
      <c r="U27" s="64" t="s">
        <v>26</v>
      </c>
      <c r="V27" s="64" t="s">
        <v>27</v>
      </c>
      <c r="W27" s="81" t="s">
        <v>46</v>
      </c>
      <c r="X27" s="89"/>
      <c r="Y27" s="82"/>
      <c r="Z27" s="81" t="s">
        <v>47</v>
      </c>
      <c r="AA27" s="82"/>
      <c r="AB27" s="80"/>
      <c r="AC27" s="80"/>
      <c r="AD27" s="80" t="s">
        <v>92</v>
      </c>
      <c r="AE27" s="80" t="s">
        <v>93</v>
      </c>
      <c r="AF27" s="80" t="s">
        <v>94</v>
      </c>
      <c r="AG27" s="80" t="s">
        <v>95</v>
      </c>
      <c r="AH27" s="80" t="s">
        <v>96</v>
      </c>
      <c r="AI27" s="80" t="s">
        <v>97</v>
      </c>
      <c r="AJ27" s="80" t="s">
        <v>9</v>
      </c>
      <c r="AK27" s="80" t="s">
        <v>10</v>
      </c>
    </row>
    <row r="28" spans="1:37" s="1" customFormat="1" ht="43.5" customHeight="1" hidden="1">
      <c r="A28" s="64">
        <v>1</v>
      </c>
      <c r="B28" s="64">
        <v>2</v>
      </c>
      <c r="C28" s="64">
        <v>3</v>
      </c>
      <c r="D28" s="65">
        <v>4</v>
      </c>
      <c r="E28" s="65">
        <v>5</v>
      </c>
      <c r="F28" s="65">
        <v>6</v>
      </c>
      <c r="G28" s="65">
        <v>7</v>
      </c>
      <c r="H28" s="65">
        <v>8</v>
      </c>
      <c r="I28" s="64">
        <v>9</v>
      </c>
      <c r="J28" s="65">
        <v>10</v>
      </c>
      <c r="K28" s="64">
        <v>11</v>
      </c>
      <c r="L28" s="65">
        <v>12</v>
      </c>
      <c r="M28" s="64">
        <v>13</v>
      </c>
      <c r="N28" s="65">
        <v>14</v>
      </c>
      <c r="O28" s="64">
        <v>15</v>
      </c>
      <c r="P28" s="65">
        <v>16</v>
      </c>
      <c r="Q28" s="64">
        <v>17</v>
      </c>
      <c r="R28" s="65">
        <v>18</v>
      </c>
      <c r="S28" s="64">
        <v>19</v>
      </c>
      <c r="T28" s="65">
        <v>20</v>
      </c>
      <c r="U28" s="64">
        <v>21</v>
      </c>
      <c r="V28" s="65">
        <v>22</v>
      </c>
      <c r="W28" s="64">
        <v>23</v>
      </c>
      <c r="X28" s="65">
        <v>24</v>
      </c>
      <c r="Y28" s="64">
        <v>25</v>
      </c>
      <c r="Z28" s="65">
        <v>26</v>
      </c>
      <c r="AA28" s="64">
        <v>27</v>
      </c>
      <c r="AB28" s="80"/>
      <c r="AC28" s="80"/>
      <c r="AD28" s="80"/>
      <c r="AE28" s="80"/>
      <c r="AF28" s="80"/>
      <c r="AG28" s="80"/>
      <c r="AH28" s="80"/>
      <c r="AI28" s="80"/>
      <c r="AJ28" s="80"/>
      <c r="AK28" s="80"/>
    </row>
    <row r="29" spans="1:37" s="1" customFormat="1" ht="15.75" customHeight="1">
      <c r="A29" s="18">
        <v>1</v>
      </c>
      <c r="B29" s="18">
        <v>2</v>
      </c>
      <c r="C29" s="18">
        <v>3</v>
      </c>
      <c r="D29" s="19">
        <v>4</v>
      </c>
      <c r="E29" s="19">
        <v>5</v>
      </c>
      <c r="F29" s="19">
        <v>6</v>
      </c>
      <c r="G29" s="19">
        <v>7</v>
      </c>
      <c r="H29" s="19">
        <v>8</v>
      </c>
      <c r="I29" s="18">
        <v>9</v>
      </c>
      <c r="J29" s="19">
        <v>10</v>
      </c>
      <c r="K29" s="18">
        <v>11</v>
      </c>
      <c r="L29" s="19">
        <v>12</v>
      </c>
      <c r="M29" s="18">
        <v>13</v>
      </c>
      <c r="N29" s="19">
        <v>14</v>
      </c>
      <c r="O29" s="18">
        <v>15</v>
      </c>
      <c r="P29" s="19">
        <v>16</v>
      </c>
      <c r="Q29" s="18">
        <v>17</v>
      </c>
      <c r="R29" s="19">
        <v>18</v>
      </c>
      <c r="S29" s="18">
        <v>19</v>
      </c>
      <c r="T29" s="19">
        <v>20</v>
      </c>
      <c r="U29" s="18">
        <v>21</v>
      </c>
      <c r="V29" s="19">
        <v>22</v>
      </c>
      <c r="W29" s="18">
        <v>23</v>
      </c>
      <c r="X29" s="19">
        <v>24</v>
      </c>
      <c r="Y29" s="19">
        <v>25</v>
      </c>
      <c r="Z29" s="18">
        <v>26</v>
      </c>
      <c r="AA29" s="19">
        <v>27</v>
      </c>
      <c r="AB29" s="18">
        <v>28</v>
      </c>
      <c r="AC29" s="19">
        <v>29</v>
      </c>
      <c r="AD29" s="19">
        <v>30</v>
      </c>
      <c r="AE29" s="18">
        <v>31</v>
      </c>
      <c r="AF29" s="19">
        <v>32</v>
      </c>
      <c r="AG29" s="19">
        <v>33</v>
      </c>
      <c r="AH29" s="18">
        <v>34</v>
      </c>
      <c r="AI29" s="19">
        <v>35</v>
      </c>
      <c r="AJ29" s="18">
        <v>36</v>
      </c>
      <c r="AK29" s="19">
        <v>37</v>
      </c>
    </row>
    <row r="30" spans="1:37" s="1" customFormat="1" ht="14.25" customHeight="1">
      <c r="A30" s="61"/>
      <c r="B30" s="61"/>
      <c r="C30" s="61"/>
      <c r="D30" s="18"/>
      <c r="E30" s="18"/>
      <c r="F30" s="18"/>
      <c r="G30" s="19"/>
      <c r="H30" s="19"/>
      <c r="I30" s="19"/>
      <c r="J30" s="19"/>
      <c r="K30" s="19"/>
      <c r="L30" s="18"/>
      <c r="M30" s="18"/>
      <c r="N30" s="18"/>
      <c r="O30" s="18"/>
      <c r="P30" s="18"/>
      <c r="Q30" s="18"/>
      <c r="R30" s="18">
        <v>0</v>
      </c>
      <c r="S30" s="18">
        <v>6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20" t="s">
        <v>15</v>
      </c>
      <c r="AC30" s="18" t="s">
        <v>11</v>
      </c>
      <c r="AD30" s="74">
        <f aca="true" t="shared" si="0" ref="AD30:AJ30">AD35+AD75</f>
        <v>42861.399999999994</v>
      </c>
      <c r="AE30" s="74">
        <f t="shared" si="0"/>
        <v>55968.600000000006</v>
      </c>
      <c r="AF30" s="74">
        <f t="shared" si="0"/>
        <v>49154.6</v>
      </c>
      <c r="AG30" s="74">
        <f t="shared" si="0"/>
        <v>121738.3</v>
      </c>
      <c r="AH30" s="74">
        <f t="shared" si="0"/>
        <v>31128.9</v>
      </c>
      <c r="AI30" s="74">
        <f t="shared" si="0"/>
        <v>20859.3</v>
      </c>
      <c r="AJ30" s="75">
        <f t="shared" si="0"/>
        <v>321711.1</v>
      </c>
      <c r="AK30" s="76">
        <v>2019</v>
      </c>
    </row>
    <row r="31" spans="1:37" s="1" customFormat="1" ht="24">
      <c r="A31" s="61"/>
      <c r="B31" s="61"/>
      <c r="C31" s="61"/>
      <c r="D31" s="21"/>
      <c r="E31" s="21"/>
      <c r="F31" s="21"/>
      <c r="G31" s="22"/>
      <c r="H31" s="22"/>
      <c r="I31" s="22"/>
      <c r="J31" s="22"/>
      <c r="K31" s="22"/>
      <c r="L31" s="23"/>
      <c r="M31" s="23"/>
      <c r="N31" s="23"/>
      <c r="O31" s="23"/>
      <c r="P31" s="23"/>
      <c r="Q31" s="23"/>
      <c r="R31" s="18">
        <v>0</v>
      </c>
      <c r="S31" s="18">
        <v>6</v>
      </c>
      <c r="T31" s="18">
        <v>0</v>
      </c>
      <c r="U31" s="18">
        <v>1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24" t="s">
        <v>48</v>
      </c>
      <c r="AC31" s="18"/>
      <c r="AD31" s="54"/>
      <c r="AE31" s="54"/>
      <c r="AF31" s="54"/>
      <c r="AG31" s="54"/>
      <c r="AH31" s="54"/>
      <c r="AI31" s="54"/>
      <c r="AJ31" s="54"/>
      <c r="AK31" s="25"/>
    </row>
    <row r="32" spans="1:37" s="1" customFormat="1" ht="48">
      <c r="A32" s="61"/>
      <c r="B32" s="61"/>
      <c r="C32" s="61"/>
      <c r="D32" s="21"/>
      <c r="E32" s="21"/>
      <c r="F32" s="21"/>
      <c r="G32" s="22"/>
      <c r="H32" s="22"/>
      <c r="I32" s="22"/>
      <c r="J32" s="22"/>
      <c r="K32" s="22"/>
      <c r="L32" s="23"/>
      <c r="M32" s="23"/>
      <c r="N32" s="23"/>
      <c r="O32" s="23"/>
      <c r="P32" s="23"/>
      <c r="Q32" s="23"/>
      <c r="R32" s="18">
        <v>0</v>
      </c>
      <c r="S32" s="18">
        <v>6</v>
      </c>
      <c r="T32" s="18">
        <v>0</v>
      </c>
      <c r="U32" s="18">
        <v>1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1</v>
      </c>
      <c r="AB32" s="24" t="s">
        <v>49</v>
      </c>
      <c r="AC32" s="18" t="s">
        <v>28</v>
      </c>
      <c r="AD32" s="51">
        <f>ROUND(10.639+25/109*100,0)</f>
        <v>34</v>
      </c>
      <c r="AE32" s="51">
        <v>31</v>
      </c>
      <c r="AF32" s="51">
        <v>28.9</v>
      </c>
      <c r="AG32" s="51">
        <v>26.1</v>
      </c>
      <c r="AH32" s="51">
        <v>25.6</v>
      </c>
      <c r="AI32" s="51">
        <v>19</v>
      </c>
      <c r="AJ32" s="51">
        <f>AI32</f>
        <v>19</v>
      </c>
      <c r="AK32" s="53">
        <v>2019</v>
      </c>
    </row>
    <row r="33" spans="1:37" s="1" customFormat="1" ht="24">
      <c r="A33" s="61"/>
      <c r="B33" s="61"/>
      <c r="C33" s="61"/>
      <c r="D33" s="21"/>
      <c r="E33" s="21"/>
      <c r="F33" s="21"/>
      <c r="G33" s="22"/>
      <c r="H33" s="22"/>
      <c r="I33" s="22"/>
      <c r="J33" s="22"/>
      <c r="K33" s="22"/>
      <c r="L33" s="23"/>
      <c r="M33" s="23"/>
      <c r="N33" s="23"/>
      <c r="O33" s="23"/>
      <c r="P33" s="23"/>
      <c r="Q33" s="23"/>
      <c r="R33" s="18">
        <v>0</v>
      </c>
      <c r="S33" s="18">
        <v>6</v>
      </c>
      <c r="T33" s="18">
        <v>0</v>
      </c>
      <c r="U33" s="18">
        <v>1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2</v>
      </c>
      <c r="AB33" s="24" t="s">
        <v>50</v>
      </c>
      <c r="AC33" s="18" t="s">
        <v>34</v>
      </c>
      <c r="AD33" s="18">
        <f>ROUND(4530+1805.68,1)</f>
        <v>6335.7</v>
      </c>
      <c r="AE33" s="18">
        <f>4630+1805.7</f>
        <v>6435.7</v>
      </c>
      <c r="AF33" s="18">
        <f>4630+1805.7</f>
        <v>6435.7</v>
      </c>
      <c r="AG33" s="18">
        <f>4630+1805.7</f>
        <v>6435.7</v>
      </c>
      <c r="AH33" s="18">
        <f>4630+1805.7</f>
        <v>6435.7</v>
      </c>
      <c r="AI33" s="18">
        <f>4630+1805.7</f>
        <v>6435.7</v>
      </c>
      <c r="AJ33" s="51">
        <f>SUM(AD33:AI33)</f>
        <v>38514.2</v>
      </c>
      <c r="AK33" s="18">
        <v>2019</v>
      </c>
    </row>
    <row r="34" spans="1:37" s="1" customFormat="1" ht="24">
      <c r="A34" s="61"/>
      <c r="B34" s="61"/>
      <c r="C34" s="61"/>
      <c r="D34" s="21"/>
      <c r="E34" s="21"/>
      <c r="F34" s="21"/>
      <c r="G34" s="22"/>
      <c r="H34" s="22"/>
      <c r="I34" s="22"/>
      <c r="J34" s="22"/>
      <c r="K34" s="22"/>
      <c r="L34" s="23"/>
      <c r="M34" s="23"/>
      <c r="N34" s="23"/>
      <c r="O34" s="23"/>
      <c r="P34" s="23"/>
      <c r="Q34" s="23"/>
      <c r="R34" s="18">
        <v>0</v>
      </c>
      <c r="S34" s="18">
        <v>6</v>
      </c>
      <c r="T34" s="18">
        <v>0</v>
      </c>
      <c r="U34" s="18">
        <v>1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3</v>
      </c>
      <c r="AB34" s="24" t="s">
        <v>51</v>
      </c>
      <c r="AC34" s="18" t="s">
        <v>31</v>
      </c>
      <c r="AD34" s="71">
        <v>1796</v>
      </c>
      <c r="AE34" s="71">
        <v>1690</v>
      </c>
      <c r="AF34" s="71">
        <v>1560</v>
      </c>
      <c r="AG34" s="71">
        <v>1440</v>
      </c>
      <c r="AH34" s="71">
        <v>1365</v>
      </c>
      <c r="AI34" s="71">
        <v>1335</v>
      </c>
      <c r="AJ34" s="18">
        <f>AI34</f>
        <v>1335</v>
      </c>
      <c r="AK34" s="18">
        <v>2019</v>
      </c>
    </row>
    <row r="35" spans="1:37" s="1" customFormat="1" ht="24.75">
      <c r="A35" s="61"/>
      <c r="B35" s="61"/>
      <c r="C35" s="61"/>
      <c r="D35" s="21"/>
      <c r="E35" s="21"/>
      <c r="F35" s="21"/>
      <c r="G35" s="22"/>
      <c r="H35" s="22"/>
      <c r="I35" s="22"/>
      <c r="J35" s="22"/>
      <c r="K35" s="22"/>
      <c r="L35" s="23"/>
      <c r="M35" s="23"/>
      <c r="N35" s="23"/>
      <c r="O35" s="23"/>
      <c r="P35" s="23"/>
      <c r="Q35" s="23"/>
      <c r="R35" s="18">
        <v>0</v>
      </c>
      <c r="S35" s="18">
        <v>6</v>
      </c>
      <c r="T35" s="18">
        <v>1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72" t="s">
        <v>7</v>
      </c>
      <c r="AC35" s="18" t="s">
        <v>11</v>
      </c>
      <c r="AD35" s="51">
        <f>ROUND(AD36+AD43+AD57,1)</f>
        <v>42442.7</v>
      </c>
      <c r="AE35" s="51">
        <f>ROUND(AE36+AE43+AE57,1)</f>
        <v>54890.3</v>
      </c>
      <c r="AF35" s="51">
        <f>ROUND(AF36+AF43+AF57+AF70,1)</f>
        <v>46795</v>
      </c>
      <c r="AG35" s="51">
        <f>ROUND(AG36+AG43+AG57+AG70,1)</f>
        <v>118058.3</v>
      </c>
      <c r="AH35" s="51">
        <f>ROUND(AH36+AH43+AH57,1)</f>
        <v>27628.9</v>
      </c>
      <c r="AI35" s="51">
        <f>ROUND(AI36+AI43+AI57,1)</f>
        <v>20859.3</v>
      </c>
      <c r="AJ35" s="51">
        <f>SUM(AD35:AI35)</f>
        <v>310674.5</v>
      </c>
      <c r="AK35" s="18">
        <v>2019</v>
      </c>
    </row>
    <row r="36" spans="1:37" s="1" customFormat="1" ht="24">
      <c r="A36" s="61"/>
      <c r="B36" s="61"/>
      <c r="C36" s="61"/>
      <c r="D36" s="21"/>
      <c r="E36" s="21"/>
      <c r="F36" s="21"/>
      <c r="G36" s="22"/>
      <c r="H36" s="22"/>
      <c r="I36" s="22"/>
      <c r="J36" s="22"/>
      <c r="K36" s="22"/>
      <c r="L36" s="23"/>
      <c r="M36" s="23"/>
      <c r="N36" s="23"/>
      <c r="O36" s="23"/>
      <c r="P36" s="23"/>
      <c r="Q36" s="23"/>
      <c r="R36" s="18">
        <v>0</v>
      </c>
      <c r="S36" s="18">
        <v>6</v>
      </c>
      <c r="T36" s="18">
        <v>1</v>
      </c>
      <c r="U36" s="18">
        <v>0</v>
      </c>
      <c r="V36" s="18">
        <v>1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48" t="s">
        <v>52</v>
      </c>
      <c r="AC36" s="18" t="s">
        <v>11</v>
      </c>
      <c r="AD36" s="51">
        <f>AD39</f>
        <v>16184.2</v>
      </c>
      <c r="AE36" s="51">
        <f aca="true" t="shared" si="1" ref="AE36:AJ36">AE39</f>
        <v>17663.4</v>
      </c>
      <c r="AF36" s="51">
        <f t="shared" si="1"/>
        <v>17192.500000000004</v>
      </c>
      <c r="AG36" s="51">
        <f>AG39</f>
        <v>24804.699999999997</v>
      </c>
      <c r="AH36" s="51">
        <f>AH39</f>
        <v>21054.7</v>
      </c>
      <c r="AI36" s="51">
        <f>AI39</f>
        <v>20859.3</v>
      </c>
      <c r="AJ36" s="51">
        <f t="shared" si="1"/>
        <v>117758.8</v>
      </c>
      <c r="AK36" s="18">
        <v>2019</v>
      </c>
    </row>
    <row r="37" spans="1:37" s="1" customFormat="1" ht="72">
      <c r="A37" s="61"/>
      <c r="B37" s="61"/>
      <c r="C37" s="61"/>
      <c r="D37" s="21"/>
      <c r="E37" s="21"/>
      <c r="F37" s="21"/>
      <c r="G37" s="22"/>
      <c r="H37" s="22"/>
      <c r="I37" s="22"/>
      <c r="J37" s="22"/>
      <c r="K37" s="22"/>
      <c r="L37" s="23"/>
      <c r="M37" s="23"/>
      <c r="N37" s="23"/>
      <c r="O37" s="23"/>
      <c r="P37" s="23"/>
      <c r="Q37" s="23"/>
      <c r="R37" s="18">
        <v>0</v>
      </c>
      <c r="S37" s="18">
        <v>6</v>
      </c>
      <c r="T37" s="18">
        <v>1</v>
      </c>
      <c r="U37" s="18">
        <v>0</v>
      </c>
      <c r="V37" s="18">
        <v>1</v>
      </c>
      <c r="W37" s="18">
        <v>0</v>
      </c>
      <c r="X37" s="18">
        <v>0</v>
      </c>
      <c r="Y37" s="18">
        <v>0</v>
      </c>
      <c r="Z37" s="18">
        <v>0</v>
      </c>
      <c r="AA37" s="18">
        <v>1</v>
      </c>
      <c r="AB37" s="48" t="s">
        <v>53</v>
      </c>
      <c r="AC37" s="18" t="s">
        <v>28</v>
      </c>
      <c r="AD37" s="18">
        <f aca="true" t="shared" si="2" ref="AD37:AI37">ROUND(AD38/109*100,1)</f>
        <v>70.5</v>
      </c>
      <c r="AE37" s="18">
        <f t="shared" si="2"/>
        <v>70.5</v>
      </c>
      <c r="AF37" s="18">
        <f t="shared" si="2"/>
        <v>70.5</v>
      </c>
      <c r="AG37" s="18">
        <f t="shared" si="2"/>
        <v>70.5</v>
      </c>
      <c r="AH37" s="18">
        <f t="shared" si="2"/>
        <v>71.4</v>
      </c>
      <c r="AI37" s="18">
        <f t="shared" si="2"/>
        <v>72.3</v>
      </c>
      <c r="AJ37" s="18">
        <f>AI37</f>
        <v>72.3</v>
      </c>
      <c r="AK37" s="18">
        <v>2019</v>
      </c>
    </row>
    <row r="38" spans="1:37" s="1" customFormat="1" ht="36">
      <c r="A38" s="61"/>
      <c r="B38" s="61"/>
      <c r="C38" s="61"/>
      <c r="D38" s="21"/>
      <c r="E38" s="21"/>
      <c r="F38" s="21"/>
      <c r="G38" s="22"/>
      <c r="H38" s="22"/>
      <c r="I38" s="22"/>
      <c r="J38" s="22"/>
      <c r="K38" s="22"/>
      <c r="L38" s="23"/>
      <c r="M38" s="23"/>
      <c r="N38" s="23"/>
      <c r="O38" s="23"/>
      <c r="P38" s="23"/>
      <c r="Q38" s="23"/>
      <c r="R38" s="18">
        <v>0</v>
      </c>
      <c r="S38" s="18">
        <v>6</v>
      </c>
      <c r="T38" s="18">
        <v>1</v>
      </c>
      <c r="U38" s="18">
        <v>0</v>
      </c>
      <c r="V38" s="18">
        <v>1</v>
      </c>
      <c r="W38" s="18">
        <v>0</v>
      </c>
      <c r="X38" s="18">
        <v>0</v>
      </c>
      <c r="Y38" s="18">
        <v>0</v>
      </c>
      <c r="Z38" s="18">
        <v>0</v>
      </c>
      <c r="AA38" s="18">
        <v>2</v>
      </c>
      <c r="AB38" s="48" t="s">
        <v>54</v>
      </c>
      <c r="AC38" s="18" t="s">
        <v>33</v>
      </c>
      <c r="AD38" s="18">
        <v>76.8</v>
      </c>
      <c r="AE38" s="18">
        <v>76.8</v>
      </c>
      <c r="AF38" s="18">
        <v>76.8</v>
      </c>
      <c r="AG38" s="18">
        <v>76.8</v>
      </c>
      <c r="AH38" s="18">
        <v>77.8</v>
      </c>
      <c r="AI38" s="18">
        <v>78.8</v>
      </c>
      <c r="AJ38" s="18">
        <f>AI38</f>
        <v>78.8</v>
      </c>
      <c r="AK38" s="18">
        <v>2019</v>
      </c>
    </row>
    <row r="39" spans="1:37" s="1" customFormat="1" ht="48">
      <c r="A39" s="18">
        <v>0</v>
      </c>
      <c r="B39" s="18">
        <v>0</v>
      </c>
      <c r="C39" s="18">
        <v>1</v>
      </c>
      <c r="D39" s="18">
        <v>0</v>
      </c>
      <c r="E39" s="18">
        <v>4</v>
      </c>
      <c r="F39" s="18">
        <v>0</v>
      </c>
      <c r="G39" s="18">
        <v>9</v>
      </c>
      <c r="H39" s="18">
        <v>0</v>
      </c>
      <c r="I39" s="18">
        <v>6</v>
      </c>
      <c r="J39" s="18">
        <v>1</v>
      </c>
      <c r="K39" s="18">
        <v>0</v>
      </c>
      <c r="L39" s="18">
        <v>1</v>
      </c>
      <c r="M39" s="18">
        <v>2</v>
      </c>
      <c r="N39" s="18">
        <v>0</v>
      </c>
      <c r="O39" s="18">
        <v>0</v>
      </c>
      <c r="P39" s="18">
        <v>1</v>
      </c>
      <c r="Q39" s="18" t="s">
        <v>89</v>
      </c>
      <c r="R39" s="18">
        <v>0</v>
      </c>
      <c r="S39" s="18">
        <v>6</v>
      </c>
      <c r="T39" s="18">
        <v>1</v>
      </c>
      <c r="U39" s="18">
        <v>0</v>
      </c>
      <c r="V39" s="18">
        <v>1</v>
      </c>
      <c r="W39" s="18">
        <v>0</v>
      </c>
      <c r="X39" s="18">
        <v>0</v>
      </c>
      <c r="Y39" s="18">
        <v>1</v>
      </c>
      <c r="Z39" s="18">
        <v>0</v>
      </c>
      <c r="AA39" s="18">
        <v>0</v>
      </c>
      <c r="AB39" s="56" t="s">
        <v>55</v>
      </c>
      <c r="AC39" s="18" t="s">
        <v>11</v>
      </c>
      <c r="AD39" s="51">
        <v>16184.2</v>
      </c>
      <c r="AE39" s="51">
        <f>7556.7+10106.7</f>
        <v>17663.4</v>
      </c>
      <c r="AF39" s="51">
        <f>17325.7-21.6-111.6</f>
        <v>17192.500000000004</v>
      </c>
      <c r="AG39" s="51">
        <f>17877.1+3000+77.6+600+400-150+3000</f>
        <v>24804.699999999997</v>
      </c>
      <c r="AH39" s="51">
        <v>21054.7</v>
      </c>
      <c r="AI39" s="51">
        <v>20859.3</v>
      </c>
      <c r="AJ39" s="51">
        <f>SUM(AD39:AI39)</f>
        <v>117758.8</v>
      </c>
      <c r="AK39" s="18">
        <v>2019</v>
      </c>
    </row>
    <row r="40" spans="1:37" s="1" customFormat="1" ht="48">
      <c r="A40" s="61"/>
      <c r="B40" s="61"/>
      <c r="C40" s="61"/>
      <c r="D40" s="21"/>
      <c r="E40" s="21"/>
      <c r="F40" s="21"/>
      <c r="G40" s="22"/>
      <c r="H40" s="22"/>
      <c r="I40" s="22"/>
      <c r="J40" s="22"/>
      <c r="K40" s="22"/>
      <c r="L40" s="23"/>
      <c r="M40" s="23"/>
      <c r="N40" s="23"/>
      <c r="O40" s="23"/>
      <c r="P40" s="23"/>
      <c r="Q40" s="23"/>
      <c r="R40" s="18">
        <v>0</v>
      </c>
      <c r="S40" s="18">
        <v>6</v>
      </c>
      <c r="T40" s="18">
        <v>1</v>
      </c>
      <c r="U40" s="18">
        <v>0</v>
      </c>
      <c r="V40" s="18">
        <v>1</v>
      </c>
      <c r="W40" s="18">
        <v>0</v>
      </c>
      <c r="X40" s="18">
        <v>0</v>
      </c>
      <c r="Y40" s="18">
        <v>1</v>
      </c>
      <c r="Z40" s="18">
        <v>0</v>
      </c>
      <c r="AA40" s="18">
        <v>1</v>
      </c>
      <c r="AB40" s="48" t="s">
        <v>56</v>
      </c>
      <c r="AC40" s="18" t="s">
        <v>31</v>
      </c>
      <c r="AD40" s="18">
        <v>300</v>
      </c>
      <c r="AE40" s="18">
        <v>287</v>
      </c>
      <c r="AF40" s="18">
        <v>241</v>
      </c>
      <c r="AG40" s="18">
        <v>233</v>
      </c>
      <c r="AH40" s="18">
        <v>233</v>
      </c>
      <c r="AI40" s="18">
        <v>233</v>
      </c>
      <c r="AJ40" s="18">
        <f>AI40</f>
        <v>233</v>
      </c>
      <c r="AK40" s="18">
        <v>2017</v>
      </c>
    </row>
    <row r="41" spans="1:37" s="1" customFormat="1" ht="36">
      <c r="A41" s="61"/>
      <c r="B41" s="61"/>
      <c r="C41" s="61"/>
      <c r="D41" s="21"/>
      <c r="E41" s="21"/>
      <c r="F41" s="21"/>
      <c r="G41" s="22"/>
      <c r="H41" s="22"/>
      <c r="I41" s="22"/>
      <c r="J41" s="22"/>
      <c r="K41" s="22"/>
      <c r="L41" s="23"/>
      <c r="M41" s="23"/>
      <c r="N41" s="23"/>
      <c r="O41" s="23"/>
      <c r="P41" s="23"/>
      <c r="Q41" s="23"/>
      <c r="R41" s="18">
        <v>0</v>
      </c>
      <c r="S41" s="18">
        <v>6</v>
      </c>
      <c r="T41" s="18">
        <v>1</v>
      </c>
      <c r="U41" s="18">
        <v>0</v>
      </c>
      <c r="V41" s="18">
        <v>1</v>
      </c>
      <c r="W41" s="18">
        <v>0</v>
      </c>
      <c r="X41" s="18">
        <v>0</v>
      </c>
      <c r="Y41" s="18">
        <v>2</v>
      </c>
      <c r="Z41" s="18">
        <v>0</v>
      </c>
      <c r="AA41" s="18">
        <v>0</v>
      </c>
      <c r="AB41" s="56" t="s">
        <v>57</v>
      </c>
      <c r="AC41" s="18" t="s">
        <v>1</v>
      </c>
      <c r="AD41" s="18">
        <v>1</v>
      </c>
      <c r="AE41" s="18">
        <v>1</v>
      </c>
      <c r="AF41" s="18">
        <v>1</v>
      </c>
      <c r="AG41" s="18">
        <v>1</v>
      </c>
      <c r="AH41" s="18">
        <v>1</v>
      </c>
      <c r="AI41" s="18">
        <v>1</v>
      </c>
      <c r="AJ41" s="18">
        <v>1</v>
      </c>
      <c r="AK41" s="18">
        <v>2019</v>
      </c>
    </row>
    <row r="42" spans="1:37" s="1" customFormat="1" ht="26.25" customHeight="1">
      <c r="A42" s="61"/>
      <c r="B42" s="61"/>
      <c r="C42" s="61"/>
      <c r="D42" s="21"/>
      <c r="E42" s="21"/>
      <c r="F42" s="21"/>
      <c r="G42" s="22"/>
      <c r="H42" s="22"/>
      <c r="I42" s="22"/>
      <c r="J42" s="22"/>
      <c r="K42" s="22"/>
      <c r="L42" s="23"/>
      <c r="M42" s="23"/>
      <c r="N42" s="23"/>
      <c r="O42" s="23"/>
      <c r="P42" s="23"/>
      <c r="Q42" s="23"/>
      <c r="R42" s="18">
        <v>0</v>
      </c>
      <c r="S42" s="18">
        <v>6</v>
      </c>
      <c r="T42" s="18">
        <v>1</v>
      </c>
      <c r="U42" s="18">
        <v>0</v>
      </c>
      <c r="V42" s="18">
        <v>1</v>
      </c>
      <c r="W42" s="18">
        <v>0</v>
      </c>
      <c r="X42" s="18">
        <v>0</v>
      </c>
      <c r="Y42" s="18">
        <v>2</v>
      </c>
      <c r="Z42" s="18">
        <v>0</v>
      </c>
      <c r="AA42" s="18">
        <v>1</v>
      </c>
      <c r="AB42" s="48" t="s">
        <v>58</v>
      </c>
      <c r="AC42" s="18" t="s">
        <v>31</v>
      </c>
      <c r="AD42" s="18">
        <v>12</v>
      </c>
      <c r="AE42" s="18">
        <v>12</v>
      </c>
      <c r="AF42" s="18">
        <v>12</v>
      </c>
      <c r="AG42" s="18">
        <v>12</v>
      </c>
      <c r="AH42" s="18">
        <v>12</v>
      </c>
      <c r="AI42" s="18">
        <v>12</v>
      </c>
      <c r="AJ42" s="18">
        <f>AI42</f>
        <v>12</v>
      </c>
      <c r="AK42" s="18">
        <v>2019</v>
      </c>
    </row>
    <row r="43" spans="1:37" s="1" customFormat="1" ht="36">
      <c r="A43" s="61"/>
      <c r="B43" s="61"/>
      <c r="C43" s="61"/>
      <c r="D43" s="21"/>
      <c r="E43" s="21"/>
      <c r="F43" s="21"/>
      <c r="G43" s="22"/>
      <c r="H43" s="22"/>
      <c r="I43" s="22"/>
      <c r="J43" s="22"/>
      <c r="K43" s="22"/>
      <c r="L43" s="23"/>
      <c r="M43" s="23"/>
      <c r="N43" s="23"/>
      <c r="O43" s="23"/>
      <c r="P43" s="23"/>
      <c r="Q43" s="23"/>
      <c r="R43" s="18">
        <v>0</v>
      </c>
      <c r="S43" s="18">
        <v>6</v>
      </c>
      <c r="T43" s="18">
        <v>1</v>
      </c>
      <c r="U43" s="18">
        <v>0</v>
      </c>
      <c r="V43" s="18">
        <v>2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48" t="s">
        <v>59</v>
      </c>
      <c r="AC43" s="18" t="s">
        <v>11</v>
      </c>
      <c r="AD43" s="51">
        <f>AD46+AD49+AD51+AD53</f>
        <v>15183.400000000001</v>
      </c>
      <c r="AE43" s="51">
        <f>AE46+AE49+AE51+AE53</f>
        <v>37226.9</v>
      </c>
      <c r="AF43" s="51">
        <f>AF46+AF49+AF51+AF53</f>
        <v>18933</v>
      </c>
      <c r="AG43" s="51">
        <f>AG49+AG46+AG51+AG53+AG55</f>
        <v>44556.8</v>
      </c>
      <c r="AH43" s="51">
        <f>AH49+AH46+AH51+AH53</f>
        <v>6574.2</v>
      </c>
      <c r="AI43" s="51">
        <f>AI49+AI46+AI51+AI53</f>
        <v>0</v>
      </c>
      <c r="AJ43" s="51">
        <f>SUM(AD43:AI43)</f>
        <v>122474.3</v>
      </c>
      <c r="AK43" s="18">
        <v>2019</v>
      </c>
    </row>
    <row r="44" spans="1:37" s="29" customFormat="1" ht="60">
      <c r="A44" s="62"/>
      <c r="B44" s="62"/>
      <c r="C44" s="62"/>
      <c r="D44" s="26"/>
      <c r="E44" s="26"/>
      <c r="F44" s="26"/>
      <c r="G44" s="27"/>
      <c r="H44" s="27"/>
      <c r="I44" s="27"/>
      <c r="J44" s="27"/>
      <c r="K44" s="27"/>
      <c r="L44" s="28"/>
      <c r="M44" s="28"/>
      <c r="N44" s="28"/>
      <c r="O44" s="28"/>
      <c r="P44" s="28"/>
      <c r="Q44" s="28"/>
      <c r="R44" s="18">
        <v>0</v>
      </c>
      <c r="S44" s="18">
        <v>6</v>
      </c>
      <c r="T44" s="18">
        <v>1</v>
      </c>
      <c r="U44" s="18">
        <v>0</v>
      </c>
      <c r="V44" s="18">
        <v>2</v>
      </c>
      <c r="W44" s="18">
        <v>0</v>
      </c>
      <c r="X44" s="18">
        <v>0</v>
      </c>
      <c r="Y44" s="18">
        <v>0</v>
      </c>
      <c r="Z44" s="18">
        <v>0</v>
      </c>
      <c r="AA44" s="18">
        <v>1</v>
      </c>
      <c r="AB44" s="48" t="s">
        <v>60</v>
      </c>
      <c r="AC44" s="18" t="s">
        <v>28</v>
      </c>
      <c r="AD44" s="51">
        <f>2.164*100/75</f>
        <v>2.8853333333333335</v>
      </c>
      <c r="AE44" s="51">
        <v>2.9</v>
      </c>
      <c r="AF44" s="51">
        <f>AE44+AF47/75*100</f>
        <v>5.7</v>
      </c>
      <c r="AG44" s="51">
        <f>AF44+AG47/75*100</f>
        <v>5.7</v>
      </c>
      <c r="AH44" s="51">
        <f>AG44+AH47/75*100</f>
        <v>7.073333333333333</v>
      </c>
      <c r="AI44" s="51">
        <f>AH44+AI47/75*100</f>
        <v>7.073333333333333</v>
      </c>
      <c r="AJ44" s="51">
        <v>9.8</v>
      </c>
      <c r="AK44" s="18">
        <v>2019</v>
      </c>
    </row>
    <row r="45" spans="1:37" s="1" customFormat="1" ht="36">
      <c r="A45" s="61"/>
      <c r="B45" s="61"/>
      <c r="C45" s="61"/>
      <c r="D45" s="21"/>
      <c r="E45" s="21"/>
      <c r="F45" s="21"/>
      <c r="G45" s="22"/>
      <c r="H45" s="22"/>
      <c r="I45" s="22"/>
      <c r="J45" s="22"/>
      <c r="K45" s="22"/>
      <c r="L45" s="23"/>
      <c r="M45" s="23"/>
      <c r="N45" s="23"/>
      <c r="O45" s="23"/>
      <c r="P45" s="23"/>
      <c r="Q45" s="23"/>
      <c r="R45" s="18">
        <v>0</v>
      </c>
      <c r="S45" s="18">
        <v>6</v>
      </c>
      <c r="T45" s="18">
        <v>1</v>
      </c>
      <c r="U45" s="18">
        <v>0</v>
      </c>
      <c r="V45" s="18">
        <v>2</v>
      </c>
      <c r="W45" s="18">
        <v>0</v>
      </c>
      <c r="X45" s="18">
        <v>0</v>
      </c>
      <c r="Y45" s="18">
        <v>0</v>
      </c>
      <c r="Z45" s="18">
        <v>0</v>
      </c>
      <c r="AA45" s="18">
        <v>2</v>
      </c>
      <c r="AB45" s="57" t="s">
        <v>61</v>
      </c>
      <c r="AC45" s="18" t="s">
        <v>35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51">
        <f aca="true" t="shared" si="3" ref="AJ45:AJ61">SUM(AD45:AI45)</f>
        <v>0</v>
      </c>
      <c r="AK45" s="18">
        <v>2019</v>
      </c>
    </row>
    <row r="46" spans="1:37" s="1" customFormat="1" ht="48">
      <c r="A46" s="18">
        <v>0</v>
      </c>
      <c r="B46" s="18">
        <v>0</v>
      </c>
      <c r="C46" s="18">
        <v>1</v>
      </c>
      <c r="D46" s="18">
        <v>0</v>
      </c>
      <c r="E46" s="18">
        <v>4</v>
      </c>
      <c r="F46" s="18">
        <v>0</v>
      </c>
      <c r="G46" s="18">
        <v>9</v>
      </c>
      <c r="H46" s="18">
        <v>0</v>
      </c>
      <c r="I46" s="18">
        <v>6</v>
      </c>
      <c r="J46" s="18">
        <v>1</v>
      </c>
      <c r="K46" s="18">
        <v>0</v>
      </c>
      <c r="L46" s="18">
        <v>2</v>
      </c>
      <c r="M46" s="18">
        <v>2</v>
      </c>
      <c r="N46" s="18">
        <v>0</v>
      </c>
      <c r="O46" s="18">
        <v>0</v>
      </c>
      <c r="P46" s="18">
        <v>5</v>
      </c>
      <c r="Q46" s="18" t="s">
        <v>90</v>
      </c>
      <c r="R46" s="18">
        <v>0</v>
      </c>
      <c r="S46" s="18">
        <v>6</v>
      </c>
      <c r="T46" s="18">
        <v>1</v>
      </c>
      <c r="U46" s="18">
        <v>0</v>
      </c>
      <c r="V46" s="18">
        <v>2</v>
      </c>
      <c r="W46" s="18">
        <v>0</v>
      </c>
      <c r="X46" s="18">
        <v>0</v>
      </c>
      <c r="Y46" s="18">
        <v>1</v>
      </c>
      <c r="Z46" s="18">
        <v>0</v>
      </c>
      <c r="AA46" s="18">
        <v>0</v>
      </c>
      <c r="AB46" s="57" t="s">
        <v>62</v>
      </c>
      <c r="AC46" s="18" t="s">
        <v>11</v>
      </c>
      <c r="AD46" s="51">
        <v>3205.7</v>
      </c>
      <c r="AE46" s="51">
        <f>7724.8+211.7+27812-520.5-27407.3-39.1</f>
        <v>7781.6</v>
      </c>
      <c r="AF46" s="51">
        <v>12089.2</v>
      </c>
      <c r="AG46" s="51">
        <f>711+550+58.5</f>
        <v>1319.5</v>
      </c>
      <c r="AH46" s="51">
        <v>4174.2</v>
      </c>
      <c r="AI46" s="51">
        <v>0</v>
      </c>
      <c r="AJ46" s="51">
        <f>SUM(AD46:AI46)</f>
        <v>28570.2</v>
      </c>
      <c r="AK46" s="18">
        <v>2018</v>
      </c>
    </row>
    <row r="47" spans="1:37" s="29" customFormat="1" ht="24">
      <c r="A47" s="62"/>
      <c r="B47" s="62"/>
      <c r="C47" s="62"/>
      <c r="D47" s="26"/>
      <c r="E47" s="26"/>
      <c r="F47" s="26"/>
      <c r="G47" s="27"/>
      <c r="H47" s="27"/>
      <c r="I47" s="27"/>
      <c r="J47" s="27"/>
      <c r="K47" s="27"/>
      <c r="L47" s="28"/>
      <c r="M47" s="28"/>
      <c r="N47" s="28"/>
      <c r="O47" s="28"/>
      <c r="P47" s="28"/>
      <c r="Q47" s="28"/>
      <c r="R47" s="18">
        <v>0</v>
      </c>
      <c r="S47" s="18">
        <v>6</v>
      </c>
      <c r="T47" s="18">
        <v>1</v>
      </c>
      <c r="U47" s="18">
        <v>0</v>
      </c>
      <c r="V47" s="18">
        <v>2</v>
      </c>
      <c r="W47" s="18">
        <v>0</v>
      </c>
      <c r="X47" s="18">
        <v>0</v>
      </c>
      <c r="Y47" s="18">
        <v>1</v>
      </c>
      <c r="Z47" s="18">
        <v>0</v>
      </c>
      <c r="AA47" s="18">
        <v>1</v>
      </c>
      <c r="AB47" s="57" t="s">
        <v>104</v>
      </c>
      <c r="AC47" s="18" t="s">
        <v>33</v>
      </c>
      <c r="AD47" s="51">
        <v>2.164</v>
      </c>
      <c r="AE47" s="18">
        <v>2.2</v>
      </c>
      <c r="AF47" s="18">
        <v>2.1</v>
      </c>
      <c r="AG47" s="18">
        <v>0</v>
      </c>
      <c r="AH47" s="18">
        <v>1.03</v>
      </c>
      <c r="AI47" s="18">
        <v>0</v>
      </c>
      <c r="AJ47" s="51">
        <f t="shared" si="3"/>
        <v>7.494000000000001</v>
      </c>
      <c r="AK47" s="18">
        <v>2018</v>
      </c>
    </row>
    <row r="48" spans="1:37" s="1" customFormat="1" ht="24">
      <c r="A48" s="61"/>
      <c r="B48" s="61"/>
      <c r="C48" s="61"/>
      <c r="D48" s="21"/>
      <c r="E48" s="21"/>
      <c r="F48" s="21"/>
      <c r="G48" s="22"/>
      <c r="H48" s="22"/>
      <c r="I48" s="22"/>
      <c r="J48" s="22"/>
      <c r="K48" s="22"/>
      <c r="L48" s="23"/>
      <c r="M48" s="23"/>
      <c r="N48" s="23"/>
      <c r="O48" s="23"/>
      <c r="P48" s="23"/>
      <c r="Q48" s="23"/>
      <c r="R48" s="18">
        <v>0</v>
      </c>
      <c r="S48" s="18">
        <v>6</v>
      </c>
      <c r="T48" s="18">
        <v>1</v>
      </c>
      <c r="U48" s="18">
        <v>0</v>
      </c>
      <c r="V48" s="18">
        <v>2</v>
      </c>
      <c r="W48" s="18">
        <v>0</v>
      </c>
      <c r="X48" s="18">
        <v>0</v>
      </c>
      <c r="Y48" s="18">
        <v>1</v>
      </c>
      <c r="Z48" s="18">
        <v>0</v>
      </c>
      <c r="AA48" s="18">
        <v>2</v>
      </c>
      <c r="AB48" s="48" t="s">
        <v>63</v>
      </c>
      <c r="AC48" s="18" t="s">
        <v>31</v>
      </c>
      <c r="AD48" s="18">
        <v>1</v>
      </c>
      <c r="AE48" s="18">
        <v>1</v>
      </c>
      <c r="AF48" s="18">
        <v>1</v>
      </c>
      <c r="AG48" s="18">
        <v>2</v>
      </c>
      <c r="AH48" s="18">
        <v>0</v>
      </c>
      <c r="AI48" s="18">
        <v>0</v>
      </c>
      <c r="AJ48" s="53">
        <f t="shared" si="3"/>
        <v>5</v>
      </c>
      <c r="AK48" s="18">
        <v>2017</v>
      </c>
    </row>
    <row r="49" spans="1:37" s="1" customFormat="1" ht="36">
      <c r="A49" s="18">
        <v>0</v>
      </c>
      <c r="B49" s="18">
        <v>0</v>
      </c>
      <c r="C49" s="18">
        <v>1</v>
      </c>
      <c r="D49" s="18">
        <v>0</v>
      </c>
      <c r="E49" s="18">
        <v>4</v>
      </c>
      <c r="F49" s="18">
        <v>0</v>
      </c>
      <c r="G49" s="18">
        <v>9</v>
      </c>
      <c r="H49" s="18">
        <v>0</v>
      </c>
      <c r="I49" s="18">
        <v>6</v>
      </c>
      <c r="J49" s="18">
        <v>1</v>
      </c>
      <c r="K49" s="18">
        <v>0</v>
      </c>
      <c r="L49" s="18">
        <v>2</v>
      </c>
      <c r="M49" s="18">
        <v>2</v>
      </c>
      <c r="N49" s="18">
        <v>0</v>
      </c>
      <c r="O49" s="18">
        <v>0</v>
      </c>
      <c r="P49" s="18">
        <v>2</v>
      </c>
      <c r="Q49" s="18" t="s">
        <v>89</v>
      </c>
      <c r="R49" s="18">
        <v>0</v>
      </c>
      <c r="S49" s="18">
        <v>6</v>
      </c>
      <c r="T49" s="18">
        <v>1</v>
      </c>
      <c r="U49" s="18">
        <v>0</v>
      </c>
      <c r="V49" s="18">
        <v>2</v>
      </c>
      <c r="W49" s="18">
        <v>0</v>
      </c>
      <c r="X49" s="18">
        <v>0</v>
      </c>
      <c r="Y49" s="18">
        <v>2</v>
      </c>
      <c r="Z49" s="18">
        <v>0</v>
      </c>
      <c r="AA49" s="18">
        <v>0</v>
      </c>
      <c r="AB49" s="48" t="s">
        <v>64</v>
      </c>
      <c r="AC49" s="18" t="s">
        <v>11</v>
      </c>
      <c r="AD49" s="51">
        <v>203.5</v>
      </c>
      <c r="AE49" s="51">
        <f>2000-310</f>
        <v>1690</v>
      </c>
      <c r="AF49" s="51">
        <f>2500-112.5</f>
        <v>2387.5</v>
      </c>
      <c r="AG49" s="51">
        <f>2400+4000</f>
        <v>6400</v>
      </c>
      <c r="AH49" s="51">
        <v>2400</v>
      </c>
      <c r="AI49" s="51">
        <v>0</v>
      </c>
      <c r="AJ49" s="51">
        <f t="shared" si="3"/>
        <v>13081</v>
      </c>
      <c r="AK49" s="18">
        <v>2018</v>
      </c>
    </row>
    <row r="50" spans="1:37" s="1" customFormat="1" ht="24">
      <c r="A50" s="61"/>
      <c r="B50" s="61"/>
      <c r="C50" s="61"/>
      <c r="D50" s="21"/>
      <c r="E50" s="21"/>
      <c r="F50" s="21"/>
      <c r="G50" s="22"/>
      <c r="H50" s="22"/>
      <c r="I50" s="22"/>
      <c r="J50" s="22"/>
      <c r="K50" s="22"/>
      <c r="L50" s="23"/>
      <c r="M50" s="23"/>
      <c r="N50" s="23"/>
      <c r="O50" s="23"/>
      <c r="P50" s="23"/>
      <c r="Q50" s="23"/>
      <c r="R50" s="18">
        <v>0</v>
      </c>
      <c r="S50" s="18">
        <v>6</v>
      </c>
      <c r="T50" s="18">
        <v>1</v>
      </c>
      <c r="U50" s="18">
        <v>0</v>
      </c>
      <c r="V50" s="18">
        <v>2</v>
      </c>
      <c r="W50" s="18">
        <v>0</v>
      </c>
      <c r="X50" s="18">
        <v>0</v>
      </c>
      <c r="Y50" s="18">
        <v>2</v>
      </c>
      <c r="Z50" s="18">
        <v>0</v>
      </c>
      <c r="AA50" s="18">
        <v>1</v>
      </c>
      <c r="AB50" s="57" t="s">
        <v>103</v>
      </c>
      <c r="AC50" s="18" t="s">
        <v>32</v>
      </c>
      <c r="AD50" s="51">
        <v>1280</v>
      </c>
      <c r="AE50" s="51">
        <v>2011</v>
      </c>
      <c r="AF50" s="18">
        <v>3500</v>
      </c>
      <c r="AG50" s="18">
        <v>3500</v>
      </c>
      <c r="AH50" s="18">
        <v>3500</v>
      </c>
      <c r="AI50" s="18">
        <v>0</v>
      </c>
      <c r="AJ50" s="51">
        <f t="shared" si="3"/>
        <v>13791</v>
      </c>
      <c r="AK50" s="18">
        <v>2018</v>
      </c>
    </row>
    <row r="51" spans="1:37" s="1" customFormat="1" ht="48">
      <c r="A51" s="18">
        <v>0</v>
      </c>
      <c r="B51" s="18">
        <v>0</v>
      </c>
      <c r="C51" s="18">
        <v>1</v>
      </c>
      <c r="D51" s="18">
        <v>0</v>
      </c>
      <c r="E51" s="18">
        <v>4</v>
      </c>
      <c r="F51" s="18">
        <v>0</v>
      </c>
      <c r="G51" s="18">
        <v>9</v>
      </c>
      <c r="H51" s="18">
        <v>0</v>
      </c>
      <c r="I51" s="18">
        <v>6</v>
      </c>
      <c r="J51" s="18">
        <v>1</v>
      </c>
      <c r="K51" s="18">
        <v>0</v>
      </c>
      <c r="L51" s="18">
        <v>2</v>
      </c>
      <c r="M51" s="18">
        <v>1</v>
      </c>
      <c r="N51" s="18">
        <v>0</v>
      </c>
      <c r="O51" s="18">
        <v>2</v>
      </c>
      <c r="P51" s="18">
        <v>0</v>
      </c>
      <c r="Q51" s="18" t="s">
        <v>90</v>
      </c>
      <c r="R51" s="18">
        <v>0</v>
      </c>
      <c r="S51" s="18">
        <v>6</v>
      </c>
      <c r="T51" s="18">
        <v>1</v>
      </c>
      <c r="U51" s="18">
        <v>0</v>
      </c>
      <c r="V51" s="18">
        <v>2</v>
      </c>
      <c r="W51" s="18">
        <v>0</v>
      </c>
      <c r="X51" s="18">
        <v>0</v>
      </c>
      <c r="Y51" s="18">
        <v>3</v>
      </c>
      <c r="Z51" s="18">
        <v>0</v>
      </c>
      <c r="AA51" s="18">
        <v>0</v>
      </c>
      <c r="AB51" s="57" t="s">
        <v>65</v>
      </c>
      <c r="AC51" s="18" t="s">
        <v>11</v>
      </c>
      <c r="AD51" s="51">
        <v>11774.2</v>
      </c>
      <c r="AE51" s="51">
        <v>27270.3</v>
      </c>
      <c r="AF51" s="51">
        <v>0</v>
      </c>
      <c r="AG51" s="51">
        <v>21150.1</v>
      </c>
      <c r="AH51" s="51">
        <v>0</v>
      </c>
      <c r="AI51" s="51">
        <v>0</v>
      </c>
      <c r="AJ51" s="51">
        <f>SUM(AD51:AI51)</f>
        <v>60194.6</v>
      </c>
      <c r="AK51" s="18">
        <v>2017</v>
      </c>
    </row>
    <row r="52" spans="1:37" s="1" customFormat="1" ht="24">
      <c r="A52" s="61"/>
      <c r="B52" s="61"/>
      <c r="C52" s="61"/>
      <c r="D52" s="21"/>
      <c r="E52" s="21"/>
      <c r="F52" s="21"/>
      <c r="G52" s="22"/>
      <c r="H52" s="22"/>
      <c r="I52" s="18"/>
      <c r="J52" s="18"/>
      <c r="K52" s="18"/>
      <c r="L52" s="18"/>
      <c r="M52" s="18"/>
      <c r="N52" s="18"/>
      <c r="O52" s="18"/>
      <c r="P52" s="18"/>
      <c r="Q52" s="18"/>
      <c r="R52" s="18">
        <v>0</v>
      </c>
      <c r="S52" s="18">
        <v>6</v>
      </c>
      <c r="T52" s="18">
        <v>1</v>
      </c>
      <c r="U52" s="18">
        <v>0</v>
      </c>
      <c r="V52" s="18">
        <v>2</v>
      </c>
      <c r="W52" s="18">
        <v>0</v>
      </c>
      <c r="X52" s="18">
        <v>0</v>
      </c>
      <c r="Y52" s="18">
        <v>3</v>
      </c>
      <c r="Z52" s="18">
        <v>0</v>
      </c>
      <c r="AA52" s="18">
        <v>1</v>
      </c>
      <c r="AB52" s="57" t="s">
        <v>66</v>
      </c>
      <c r="AC52" s="18" t="s">
        <v>1</v>
      </c>
      <c r="AD52" s="18">
        <v>1</v>
      </c>
      <c r="AE52" s="18">
        <v>1</v>
      </c>
      <c r="AF52" s="18">
        <v>0</v>
      </c>
      <c r="AG52" s="18">
        <v>1</v>
      </c>
      <c r="AH52" s="18">
        <v>0</v>
      </c>
      <c r="AI52" s="18">
        <v>0</v>
      </c>
      <c r="AJ52" s="53">
        <v>1</v>
      </c>
      <c r="AK52" s="18">
        <v>2017</v>
      </c>
    </row>
    <row r="53" spans="1:37" s="1" customFormat="1" ht="48">
      <c r="A53" s="18">
        <v>0</v>
      </c>
      <c r="B53" s="18">
        <v>0</v>
      </c>
      <c r="C53" s="18">
        <v>1</v>
      </c>
      <c r="D53" s="18">
        <v>0</v>
      </c>
      <c r="E53" s="18">
        <v>4</v>
      </c>
      <c r="F53" s="18">
        <v>0</v>
      </c>
      <c r="G53" s="18">
        <v>9</v>
      </c>
      <c r="H53" s="18">
        <v>0</v>
      </c>
      <c r="I53" s="18">
        <v>6</v>
      </c>
      <c r="J53" s="18">
        <v>1</v>
      </c>
      <c r="K53" s="18">
        <v>0</v>
      </c>
      <c r="L53" s="18">
        <v>2</v>
      </c>
      <c r="M53" s="18">
        <v>2</v>
      </c>
      <c r="N53" s="18">
        <v>0</v>
      </c>
      <c r="O53" s="18">
        <v>0</v>
      </c>
      <c r="P53" s="18">
        <v>6</v>
      </c>
      <c r="Q53" s="18" t="s">
        <v>90</v>
      </c>
      <c r="R53" s="18">
        <v>0</v>
      </c>
      <c r="S53" s="18">
        <v>6</v>
      </c>
      <c r="T53" s="18">
        <v>1</v>
      </c>
      <c r="U53" s="18">
        <v>0</v>
      </c>
      <c r="V53" s="18">
        <v>2</v>
      </c>
      <c r="W53" s="18">
        <v>0</v>
      </c>
      <c r="X53" s="18">
        <v>0</v>
      </c>
      <c r="Y53" s="18">
        <v>4</v>
      </c>
      <c r="Z53" s="18">
        <v>0</v>
      </c>
      <c r="AA53" s="18">
        <v>0</v>
      </c>
      <c r="AB53" s="57" t="s">
        <v>67</v>
      </c>
      <c r="AC53" s="18" t="s">
        <v>11</v>
      </c>
      <c r="AD53" s="18">
        <v>0</v>
      </c>
      <c r="AE53" s="51">
        <f>490-5</f>
        <v>485</v>
      </c>
      <c r="AF53" s="51">
        <f>6700+100-750-670-140-185-598.7</f>
        <v>4456.3</v>
      </c>
      <c r="AG53" s="51">
        <v>0</v>
      </c>
      <c r="AH53" s="51">
        <v>0</v>
      </c>
      <c r="AI53" s="51">
        <v>0</v>
      </c>
      <c r="AJ53" s="51">
        <f>SUM(AD53:AI53)</f>
        <v>4941.3</v>
      </c>
      <c r="AK53" s="18">
        <v>2016</v>
      </c>
    </row>
    <row r="54" spans="1:37" s="1" customFormat="1" ht="24">
      <c r="A54" s="61"/>
      <c r="B54" s="61"/>
      <c r="C54" s="61"/>
      <c r="D54" s="21"/>
      <c r="E54" s="21"/>
      <c r="F54" s="21"/>
      <c r="G54" s="22"/>
      <c r="H54" s="22"/>
      <c r="I54" s="18"/>
      <c r="J54" s="18"/>
      <c r="K54" s="18"/>
      <c r="L54" s="18"/>
      <c r="M54" s="18"/>
      <c r="N54" s="18"/>
      <c r="O54" s="18"/>
      <c r="P54" s="18"/>
      <c r="Q54" s="18"/>
      <c r="R54" s="18">
        <v>0</v>
      </c>
      <c r="S54" s="18">
        <v>6</v>
      </c>
      <c r="T54" s="18">
        <v>1</v>
      </c>
      <c r="U54" s="18">
        <v>0</v>
      </c>
      <c r="V54" s="18">
        <v>2</v>
      </c>
      <c r="W54" s="18">
        <v>0</v>
      </c>
      <c r="X54" s="18">
        <v>0</v>
      </c>
      <c r="Y54" s="18">
        <v>4</v>
      </c>
      <c r="Z54" s="18">
        <v>0</v>
      </c>
      <c r="AA54" s="18">
        <v>1</v>
      </c>
      <c r="AB54" s="57" t="s">
        <v>68</v>
      </c>
      <c r="AC54" s="18" t="s">
        <v>1</v>
      </c>
      <c r="AD54" s="18">
        <v>0</v>
      </c>
      <c r="AE54" s="18">
        <v>1</v>
      </c>
      <c r="AF54" s="18">
        <v>1</v>
      </c>
      <c r="AG54" s="18">
        <v>0</v>
      </c>
      <c r="AH54" s="18">
        <v>0</v>
      </c>
      <c r="AI54" s="18">
        <v>0</v>
      </c>
      <c r="AJ54" s="53">
        <v>1</v>
      </c>
      <c r="AK54" s="18">
        <v>2016</v>
      </c>
    </row>
    <row r="55" spans="1:37" s="1" customFormat="1" ht="48">
      <c r="A55" s="18">
        <v>0</v>
      </c>
      <c r="B55" s="18">
        <v>0</v>
      </c>
      <c r="C55" s="18">
        <v>1</v>
      </c>
      <c r="D55" s="18">
        <v>0</v>
      </c>
      <c r="E55" s="18">
        <v>4</v>
      </c>
      <c r="F55" s="18">
        <v>0</v>
      </c>
      <c r="G55" s="18">
        <v>9</v>
      </c>
      <c r="H55" s="18">
        <v>0</v>
      </c>
      <c r="I55" s="18">
        <v>6</v>
      </c>
      <c r="J55" s="18">
        <v>1</v>
      </c>
      <c r="K55" s="18">
        <v>0</v>
      </c>
      <c r="L55" s="18">
        <v>2</v>
      </c>
      <c r="M55" s="18" t="s">
        <v>121</v>
      </c>
      <c r="N55" s="18">
        <v>0</v>
      </c>
      <c r="O55" s="18">
        <v>2</v>
      </c>
      <c r="P55" s="18">
        <v>0</v>
      </c>
      <c r="Q55" s="18" t="s">
        <v>90</v>
      </c>
      <c r="R55" s="18">
        <v>0</v>
      </c>
      <c r="S55" s="18">
        <v>6</v>
      </c>
      <c r="T55" s="18">
        <v>1</v>
      </c>
      <c r="U55" s="18">
        <v>0</v>
      </c>
      <c r="V55" s="18">
        <v>2</v>
      </c>
      <c r="W55" s="18">
        <v>0</v>
      </c>
      <c r="X55" s="18">
        <v>0</v>
      </c>
      <c r="Y55" s="18">
        <v>5</v>
      </c>
      <c r="Z55" s="18">
        <v>0</v>
      </c>
      <c r="AA55" s="18">
        <v>0</v>
      </c>
      <c r="AB55" s="57" t="s">
        <v>120</v>
      </c>
      <c r="AC55" s="18" t="s">
        <v>11</v>
      </c>
      <c r="AD55" s="18">
        <v>0</v>
      </c>
      <c r="AE55" s="18">
        <v>0</v>
      </c>
      <c r="AF55" s="18">
        <v>0</v>
      </c>
      <c r="AG55" s="18">
        <f>2466+664.2+13300+5700-131.7+2153-58.5-7180-1125.8-100</f>
        <v>15687.2</v>
      </c>
      <c r="AH55" s="18">
        <v>0</v>
      </c>
      <c r="AI55" s="18">
        <v>0</v>
      </c>
      <c r="AJ55" s="51">
        <f>SUM(AD55:AI55)</f>
        <v>15687.2</v>
      </c>
      <c r="AK55" s="18">
        <v>2017</v>
      </c>
    </row>
    <row r="56" spans="1:37" s="1" customFormat="1" ht="24">
      <c r="A56" s="61"/>
      <c r="B56" s="61"/>
      <c r="C56" s="61"/>
      <c r="D56" s="21"/>
      <c r="E56" s="21"/>
      <c r="F56" s="21"/>
      <c r="G56" s="22"/>
      <c r="H56" s="22"/>
      <c r="I56" s="18"/>
      <c r="J56" s="18"/>
      <c r="K56" s="18"/>
      <c r="L56" s="18"/>
      <c r="M56" s="18"/>
      <c r="N56" s="18"/>
      <c r="O56" s="18"/>
      <c r="P56" s="18"/>
      <c r="Q56" s="18"/>
      <c r="R56" s="18">
        <v>0</v>
      </c>
      <c r="S56" s="18">
        <v>6</v>
      </c>
      <c r="T56" s="18">
        <v>1</v>
      </c>
      <c r="U56" s="18">
        <v>0</v>
      </c>
      <c r="V56" s="18">
        <v>2</v>
      </c>
      <c r="W56" s="18">
        <v>0</v>
      </c>
      <c r="X56" s="18">
        <v>0</v>
      </c>
      <c r="Y56" s="18">
        <v>5</v>
      </c>
      <c r="Z56" s="18">
        <v>0</v>
      </c>
      <c r="AA56" s="18">
        <v>1</v>
      </c>
      <c r="AB56" s="57" t="s">
        <v>122</v>
      </c>
      <c r="AC56" s="18" t="s">
        <v>33</v>
      </c>
      <c r="AD56" s="18">
        <v>0</v>
      </c>
      <c r="AE56" s="18">
        <v>0</v>
      </c>
      <c r="AF56" s="18">
        <v>0</v>
      </c>
      <c r="AG56" s="18">
        <v>4.09</v>
      </c>
      <c r="AH56" s="18">
        <v>0</v>
      </c>
      <c r="AI56" s="18">
        <v>0</v>
      </c>
      <c r="AJ56" s="77">
        <f>SUM(AD56:AI56)</f>
        <v>4.09</v>
      </c>
      <c r="AK56" s="18">
        <v>2017</v>
      </c>
    </row>
    <row r="57" spans="1:37" s="1" customFormat="1" ht="36">
      <c r="A57" s="61"/>
      <c r="B57" s="61"/>
      <c r="C57" s="61"/>
      <c r="D57" s="21"/>
      <c r="E57" s="21"/>
      <c r="F57" s="21"/>
      <c r="G57" s="22"/>
      <c r="H57" s="22"/>
      <c r="I57" s="18"/>
      <c r="J57" s="18"/>
      <c r="K57" s="18"/>
      <c r="L57" s="18"/>
      <c r="M57" s="18"/>
      <c r="N57" s="18"/>
      <c r="O57" s="18"/>
      <c r="P57" s="18"/>
      <c r="Q57" s="18"/>
      <c r="R57" s="18">
        <v>0</v>
      </c>
      <c r="S57" s="18">
        <v>6</v>
      </c>
      <c r="T57" s="18">
        <v>1</v>
      </c>
      <c r="U57" s="18">
        <v>0</v>
      </c>
      <c r="V57" s="18">
        <v>3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48" t="s">
        <v>91</v>
      </c>
      <c r="AC57" s="18" t="s">
        <v>11</v>
      </c>
      <c r="AD57" s="51">
        <f>AD59+AD62</f>
        <v>11075.099999999999</v>
      </c>
      <c r="AE57" s="51">
        <f>AE59+AE62</f>
        <v>0</v>
      </c>
      <c r="AF57" s="51">
        <f>AF59+AF62</f>
        <v>10506.8</v>
      </c>
      <c r="AG57" s="51">
        <f>AG59+AG62+AG64+AG66+AG68</f>
        <v>48546.84</v>
      </c>
      <c r="AH57" s="51">
        <f>AH59+AH62+AH64</f>
        <v>0</v>
      </c>
      <c r="AI57" s="51">
        <f>AI59+AI62+AI64</f>
        <v>0</v>
      </c>
      <c r="AJ57" s="51">
        <f>SUM(AD57:AI57)</f>
        <v>70128.73999999999</v>
      </c>
      <c r="AK57" s="18">
        <v>2017</v>
      </c>
    </row>
    <row r="58" spans="1:37" s="1" customFormat="1" ht="48">
      <c r="A58" s="61"/>
      <c r="B58" s="61"/>
      <c r="C58" s="61"/>
      <c r="D58" s="21"/>
      <c r="E58" s="21"/>
      <c r="F58" s="21"/>
      <c r="G58" s="22"/>
      <c r="H58" s="22"/>
      <c r="I58" s="18"/>
      <c r="J58" s="18"/>
      <c r="K58" s="18"/>
      <c r="L58" s="18"/>
      <c r="M58" s="18"/>
      <c r="N58" s="18"/>
      <c r="O58" s="18"/>
      <c r="P58" s="18"/>
      <c r="Q58" s="18"/>
      <c r="R58" s="18">
        <v>0</v>
      </c>
      <c r="S58" s="18">
        <v>6</v>
      </c>
      <c r="T58" s="18">
        <v>1</v>
      </c>
      <c r="U58" s="18">
        <v>0</v>
      </c>
      <c r="V58" s="18">
        <v>3</v>
      </c>
      <c r="W58" s="18">
        <v>0</v>
      </c>
      <c r="X58" s="18">
        <v>0</v>
      </c>
      <c r="Y58" s="18">
        <v>0</v>
      </c>
      <c r="Z58" s="18">
        <v>0</v>
      </c>
      <c r="AA58" s="18">
        <v>1</v>
      </c>
      <c r="AB58" s="48" t="s">
        <v>69</v>
      </c>
      <c r="AC58" s="18" t="s">
        <v>31</v>
      </c>
      <c r="AD58" s="53">
        <v>1</v>
      </c>
      <c r="AE58" s="18">
        <v>0</v>
      </c>
      <c r="AF58" s="18">
        <v>1</v>
      </c>
      <c r="AG58" s="18">
        <v>2</v>
      </c>
      <c r="AH58" s="18">
        <v>0</v>
      </c>
      <c r="AI58" s="18">
        <v>0</v>
      </c>
      <c r="AJ58" s="53">
        <f t="shared" si="3"/>
        <v>4</v>
      </c>
      <c r="AK58" s="18">
        <v>2017</v>
      </c>
    </row>
    <row r="59" spans="1:37" s="1" customFormat="1" ht="64.5" customHeight="1">
      <c r="A59" s="18">
        <v>0</v>
      </c>
      <c r="B59" s="18">
        <v>0</v>
      </c>
      <c r="C59" s="18">
        <v>1</v>
      </c>
      <c r="D59" s="18">
        <v>0</v>
      </c>
      <c r="E59" s="18">
        <v>4</v>
      </c>
      <c r="F59" s="18">
        <v>0</v>
      </c>
      <c r="G59" s="18">
        <v>9</v>
      </c>
      <c r="H59" s="18">
        <v>0</v>
      </c>
      <c r="I59" s="18">
        <v>6</v>
      </c>
      <c r="J59" s="18">
        <v>1</v>
      </c>
      <c r="K59" s="18">
        <v>0</v>
      </c>
      <c r="L59" s="18">
        <v>3</v>
      </c>
      <c r="M59" s="18">
        <v>2</v>
      </c>
      <c r="N59" s="18">
        <v>0</v>
      </c>
      <c r="O59" s="18">
        <v>0</v>
      </c>
      <c r="P59" s="18">
        <v>4</v>
      </c>
      <c r="Q59" s="18" t="s">
        <v>90</v>
      </c>
      <c r="R59" s="18">
        <v>0</v>
      </c>
      <c r="S59" s="18">
        <v>6</v>
      </c>
      <c r="T59" s="18">
        <v>1</v>
      </c>
      <c r="U59" s="18">
        <v>0</v>
      </c>
      <c r="V59" s="18">
        <v>3</v>
      </c>
      <c r="W59" s="18">
        <v>0</v>
      </c>
      <c r="X59" s="18">
        <v>0</v>
      </c>
      <c r="Y59" s="18">
        <v>1</v>
      </c>
      <c r="Z59" s="18">
        <v>0</v>
      </c>
      <c r="AA59" s="18">
        <v>0</v>
      </c>
      <c r="AB59" s="48" t="s">
        <v>70</v>
      </c>
      <c r="AC59" s="18" t="s">
        <v>11</v>
      </c>
      <c r="AD59" s="51">
        <f>4347.9-1977.8</f>
        <v>2370.0999999999995</v>
      </c>
      <c r="AE59" s="51">
        <v>0</v>
      </c>
      <c r="AF59" s="51">
        <v>10506.8</v>
      </c>
      <c r="AG59" s="51">
        <v>0</v>
      </c>
      <c r="AH59" s="51">
        <v>0</v>
      </c>
      <c r="AI59" s="51">
        <v>0</v>
      </c>
      <c r="AJ59" s="51">
        <f t="shared" si="3"/>
        <v>12876.899999999998</v>
      </c>
      <c r="AK59" s="53">
        <v>2016</v>
      </c>
    </row>
    <row r="60" spans="1:37" s="1" customFormat="1" ht="36">
      <c r="A60" s="61"/>
      <c r="B60" s="61"/>
      <c r="C60" s="61"/>
      <c r="D60" s="21"/>
      <c r="E60" s="21"/>
      <c r="F60" s="21"/>
      <c r="G60" s="22"/>
      <c r="H60" s="22"/>
      <c r="I60" s="18"/>
      <c r="J60" s="18"/>
      <c r="K60" s="18"/>
      <c r="L60" s="18"/>
      <c r="M60" s="18"/>
      <c r="N60" s="18"/>
      <c r="O60" s="18"/>
      <c r="P60" s="18"/>
      <c r="Q60" s="18"/>
      <c r="R60" s="18">
        <v>0</v>
      </c>
      <c r="S60" s="18">
        <v>6</v>
      </c>
      <c r="T60" s="18">
        <v>1</v>
      </c>
      <c r="U60" s="18">
        <v>0</v>
      </c>
      <c r="V60" s="18">
        <v>3</v>
      </c>
      <c r="W60" s="18">
        <v>0</v>
      </c>
      <c r="X60" s="18">
        <v>0</v>
      </c>
      <c r="Y60" s="18">
        <v>1</v>
      </c>
      <c r="Z60" s="18">
        <v>0</v>
      </c>
      <c r="AA60" s="18">
        <v>1</v>
      </c>
      <c r="AB60" s="48" t="s">
        <v>71</v>
      </c>
      <c r="AC60" s="18" t="s">
        <v>6</v>
      </c>
      <c r="AD60" s="51">
        <v>21.6</v>
      </c>
      <c r="AE60" s="18">
        <v>0</v>
      </c>
      <c r="AF60" s="51">
        <v>24.8</v>
      </c>
      <c r="AG60" s="51">
        <v>0</v>
      </c>
      <c r="AH60" s="51">
        <v>0</v>
      </c>
      <c r="AI60" s="51">
        <v>0</v>
      </c>
      <c r="AJ60" s="51">
        <f t="shared" si="3"/>
        <v>46.400000000000006</v>
      </c>
      <c r="AK60" s="53">
        <v>2016</v>
      </c>
    </row>
    <row r="61" spans="1:37" s="1" customFormat="1" ht="24">
      <c r="A61" s="61"/>
      <c r="B61" s="61"/>
      <c r="C61" s="61"/>
      <c r="D61" s="21"/>
      <c r="E61" s="21"/>
      <c r="F61" s="21"/>
      <c r="G61" s="22"/>
      <c r="H61" s="22"/>
      <c r="I61" s="18"/>
      <c r="J61" s="18"/>
      <c r="K61" s="18"/>
      <c r="L61" s="18"/>
      <c r="M61" s="18"/>
      <c r="N61" s="18"/>
      <c r="O61" s="18"/>
      <c r="P61" s="18"/>
      <c r="Q61" s="18"/>
      <c r="R61" s="18">
        <v>0</v>
      </c>
      <c r="S61" s="18">
        <v>6</v>
      </c>
      <c r="T61" s="18">
        <v>1</v>
      </c>
      <c r="U61" s="18">
        <v>0</v>
      </c>
      <c r="V61" s="18">
        <v>3</v>
      </c>
      <c r="W61" s="18">
        <v>0</v>
      </c>
      <c r="X61" s="18">
        <v>0</v>
      </c>
      <c r="Y61" s="18">
        <v>1</v>
      </c>
      <c r="Z61" s="18">
        <v>0</v>
      </c>
      <c r="AA61" s="18">
        <v>2</v>
      </c>
      <c r="AB61" s="48" t="s">
        <v>72</v>
      </c>
      <c r="AC61" s="18" t="s">
        <v>31</v>
      </c>
      <c r="AD61" s="53">
        <v>1</v>
      </c>
      <c r="AE61" s="53">
        <v>0</v>
      </c>
      <c r="AF61" s="53">
        <v>1</v>
      </c>
      <c r="AG61" s="53">
        <v>0</v>
      </c>
      <c r="AH61" s="53">
        <v>0</v>
      </c>
      <c r="AI61" s="53">
        <v>0</v>
      </c>
      <c r="AJ61" s="53">
        <f t="shared" si="3"/>
        <v>2</v>
      </c>
      <c r="AK61" s="18">
        <v>2016</v>
      </c>
    </row>
    <row r="62" spans="1:37" s="1" customFormat="1" ht="60">
      <c r="A62" s="18">
        <v>0</v>
      </c>
      <c r="B62" s="18">
        <v>0</v>
      </c>
      <c r="C62" s="18">
        <v>1</v>
      </c>
      <c r="D62" s="18">
        <v>0</v>
      </c>
      <c r="E62" s="18">
        <v>4</v>
      </c>
      <c r="F62" s="18">
        <v>0</v>
      </c>
      <c r="G62" s="18">
        <v>9</v>
      </c>
      <c r="H62" s="18">
        <v>0</v>
      </c>
      <c r="I62" s="18">
        <v>6</v>
      </c>
      <c r="J62" s="18">
        <v>1</v>
      </c>
      <c r="K62" s="18">
        <v>0</v>
      </c>
      <c r="L62" s="18">
        <v>3</v>
      </c>
      <c r="M62" s="18">
        <v>1</v>
      </c>
      <c r="N62" s="18">
        <v>0</v>
      </c>
      <c r="O62" s="18">
        <v>2</v>
      </c>
      <c r="P62" s="18">
        <v>1</v>
      </c>
      <c r="Q62" s="18" t="s">
        <v>90</v>
      </c>
      <c r="R62" s="18">
        <v>0</v>
      </c>
      <c r="S62" s="18">
        <v>6</v>
      </c>
      <c r="T62" s="18">
        <v>1</v>
      </c>
      <c r="U62" s="18">
        <v>0</v>
      </c>
      <c r="V62" s="18">
        <v>3</v>
      </c>
      <c r="W62" s="18">
        <v>0</v>
      </c>
      <c r="X62" s="18">
        <v>0</v>
      </c>
      <c r="Y62" s="18">
        <v>2</v>
      </c>
      <c r="Z62" s="18">
        <v>0</v>
      </c>
      <c r="AA62" s="18">
        <v>0</v>
      </c>
      <c r="AB62" s="48" t="s">
        <v>73</v>
      </c>
      <c r="AC62" s="18" t="s">
        <v>11</v>
      </c>
      <c r="AD62" s="51">
        <f>10906.3-2201.3</f>
        <v>8705</v>
      </c>
      <c r="AE62" s="51">
        <v>0</v>
      </c>
      <c r="AF62" s="51">
        <v>0</v>
      </c>
      <c r="AG62" s="18">
        <f>30537.6+5557.8</f>
        <v>36095.4</v>
      </c>
      <c r="AH62" s="51">
        <v>0</v>
      </c>
      <c r="AI62" s="51">
        <v>0</v>
      </c>
      <c r="AJ62" s="51">
        <f>SUM(AD62:AI62)</f>
        <v>44800.4</v>
      </c>
      <c r="AK62" s="53">
        <v>2017</v>
      </c>
    </row>
    <row r="63" spans="1:37" s="1" customFormat="1" ht="36">
      <c r="A63" s="61"/>
      <c r="B63" s="61"/>
      <c r="C63" s="61"/>
      <c r="D63" s="49"/>
      <c r="E63" s="49"/>
      <c r="F63" s="49"/>
      <c r="G63" s="50"/>
      <c r="H63" s="50"/>
      <c r="I63" s="18"/>
      <c r="J63" s="18"/>
      <c r="K63" s="18"/>
      <c r="L63" s="18"/>
      <c r="M63" s="18"/>
      <c r="N63" s="18"/>
      <c r="O63" s="18"/>
      <c r="P63" s="18"/>
      <c r="Q63" s="18"/>
      <c r="R63" s="18">
        <v>0</v>
      </c>
      <c r="S63" s="18">
        <v>6</v>
      </c>
      <c r="T63" s="18">
        <v>1</v>
      </c>
      <c r="U63" s="18">
        <v>0</v>
      </c>
      <c r="V63" s="18">
        <v>3</v>
      </c>
      <c r="W63" s="18">
        <v>0</v>
      </c>
      <c r="X63" s="18">
        <v>0</v>
      </c>
      <c r="Y63" s="18">
        <v>2</v>
      </c>
      <c r="Z63" s="18">
        <v>0</v>
      </c>
      <c r="AA63" s="18">
        <v>1</v>
      </c>
      <c r="AB63" s="48" t="s">
        <v>74</v>
      </c>
      <c r="AC63" s="18" t="s">
        <v>1</v>
      </c>
      <c r="AD63" s="53">
        <v>1</v>
      </c>
      <c r="AE63" s="53">
        <v>0</v>
      </c>
      <c r="AF63" s="53">
        <v>0</v>
      </c>
      <c r="AG63" s="53">
        <v>1</v>
      </c>
      <c r="AH63" s="53">
        <v>0</v>
      </c>
      <c r="AI63" s="53">
        <v>0</v>
      </c>
      <c r="AJ63" s="53">
        <v>1</v>
      </c>
      <c r="AK63" s="53">
        <v>2017</v>
      </c>
    </row>
    <row r="64" spans="1:37" s="1" customFormat="1" ht="61.5" customHeight="1">
      <c r="A64" s="18">
        <v>0</v>
      </c>
      <c r="B64" s="18">
        <v>0</v>
      </c>
      <c r="C64" s="18">
        <v>1</v>
      </c>
      <c r="D64" s="18">
        <v>0</v>
      </c>
      <c r="E64" s="18">
        <v>4</v>
      </c>
      <c r="F64" s="18">
        <v>0</v>
      </c>
      <c r="G64" s="18">
        <v>9</v>
      </c>
      <c r="H64" s="18">
        <v>0</v>
      </c>
      <c r="I64" s="18">
        <v>6</v>
      </c>
      <c r="J64" s="18">
        <v>1</v>
      </c>
      <c r="K64" s="18">
        <v>0</v>
      </c>
      <c r="L64" s="18">
        <v>3</v>
      </c>
      <c r="M64" s="18" t="s">
        <v>121</v>
      </c>
      <c r="N64" s="18">
        <v>0</v>
      </c>
      <c r="O64" s="18">
        <v>2</v>
      </c>
      <c r="P64" s="18">
        <v>1</v>
      </c>
      <c r="Q64" s="18" t="s">
        <v>90</v>
      </c>
      <c r="R64" s="18">
        <v>0</v>
      </c>
      <c r="S64" s="18">
        <v>6</v>
      </c>
      <c r="T64" s="18">
        <v>1</v>
      </c>
      <c r="U64" s="18">
        <v>0</v>
      </c>
      <c r="V64" s="18">
        <v>3</v>
      </c>
      <c r="W64" s="18">
        <v>0</v>
      </c>
      <c r="X64" s="18">
        <v>0</v>
      </c>
      <c r="Y64" s="18">
        <v>3</v>
      </c>
      <c r="Z64" s="18">
        <v>0</v>
      </c>
      <c r="AA64" s="18">
        <v>0</v>
      </c>
      <c r="AB64" s="48" t="s">
        <v>123</v>
      </c>
      <c r="AC64" s="18" t="s">
        <v>11</v>
      </c>
      <c r="AD64" s="51">
        <v>0</v>
      </c>
      <c r="AE64" s="51">
        <v>0</v>
      </c>
      <c r="AF64" s="51">
        <v>0</v>
      </c>
      <c r="AG64" s="51">
        <f>5214+3520+131.738+1613.6</f>
        <v>10479.338</v>
      </c>
      <c r="AH64" s="51">
        <v>0</v>
      </c>
      <c r="AI64" s="51">
        <v>0</v>
      </c>
      <c r="AJ64" s="51">
        <f aca="true" t="shared" si="4" ref="AJ64:AJ70">SUM(AD64:AI64)</f>
        <v>10479.338</v>
      </c>
      <c r="AK64" s="53">
        <v>2017</v>
      </c>
    </row>
    <row r="65" spans="1:37" s="1" customFormat="1" ht="36">
      <c r="A65" s="61"/>
      <c r="B65" s="61"/>
      <c r="C65" s="61"/>
      <c r="D65" s="49"/>
      <c r="E65" s="49"/>
      <c r="F65" s="49"/>
      <c r="G65" s="50"/>
      <c r="H65" s="50"/>
      <c r="I65" s="18"/>
      <c r="J65" s="18"/>
      <c r="K65" s="18"/>
      <c r="L65" s="18"/>
      <c r="M65" s="18"/>
      <c r="N65" s="18"/>
      <c r="O65" s="18"/>
      <c r="P65" s="18"/>
      <c r="Q65" s="73"/>
      <c r="R65" s="18">
        <v>0</v>
      </c>
      <c r="S65" s="18">
        <v>6</v>
      </c>
      <c r="T65" s="18">
        <v>1</v>
      </c>
      <c r="U65" s="18">
        <v>0</v>
      </c>
      <c r="V65" s="18">
        <v>3</v>
      </c>
      <c r="W65" s="18">
        <v>0</v>
      </c>
      <c r="X65" s="18">
        <v>0</v>
      </c>
      <c r="Y65" s="18">
        <v>3</v>
      </c>
      <c r="Z65" s="18">
        <v>0</v>
      </c>
      <c r="AA65" s="18">
        <v>1</v>
      </c>
      <c r="AB65" s="48" t="s">
        <v>71</v>
      </c>
      <c r="AC65" s="18" t="s">
        <v>6</v>
      </c>
      <c r="AD65" s="53">
        <v>0</v>
      </c>
      <c r="AE65" s="53">
        <v>0</v>
      </c>
      <c r="AF65" s="53">
        <v>0</v>
      </c>
      <c r="AG65" s="51">
        <f>29.5</f>
        <v>29.5</v>
      </c>
      <c r="AH65" s="53">
        <v>0</v>
      </c>
      <c r="AI65" s="53">
        <v>0</v>
      </c>
      <c r="AJ65" s="51">
        <f t="shared" si="4"/>
        <v>29.5</v>
      </c>
      <c r="AK65" s="53">
        <v>2017</v>
      </c>
    </row>
    <row r="66" spans="1:37" s="1" customFormat="1" ht="24">
      <c r="A66" s="18">
        <v>0</v>
      </c>
      <c r="B66" s="18">
        <v>0</v>
      </c>
      <c r="C66" s="18">
        <v>1</v>
      </c>
      <c r="D66" s="18">
        <v>0</v>
      </c>
      <c r="E66" s="18">
        <v>4</v>
      </c>
      <c r="F66" s="18">
        <v>0</v>
      </c>
      <c r="G66" s="18">
        <v>9</v>
      </c>
      <c r="H66" s="18">
        <v>0</v>
      </c>
      <c r="I66" s="18">
        <v>6</v>
      </c>
      <c r="J66" s="18">
        <v>1</v>
      </c>
      <c r="K66" s="18">
        <v>0</v>
      </c>
      <c r="L66" s="18">
        <v>3</v>
      </c>
      <c r="M66" s="18" t="s">
        <v>121</v>
      </c>
      <c r="N66" s="18">
        <v>0</v>
      </c>
      <c r="O66" s="18">
        <v>4</v>
      </c>
      <c r="P66" s="18">
        <v>3</v>
      </c>
      <c r="Q66" s="18" t="s">
        <v>89</v>
      </c>
      <c r="R66" s="18">
        <v>0</v>
      </c>
      <c r="S66" s="18">
        <v>6</v>
      </c>
      <c r="T66" s="18">
        <v>1</v>
      </c>
      <c r="U66" s="18">
        <v>0</v>
      </c>
      <c r="V66" s="18">
        <v>3</v>
      </c>
      <c r="W66" s="18">
        <v>0</v>
      </c>
      <c r="X66" s="18">
        <v>0</v>
      </c>
      <c r="Y66" s="18">
        <v>4</v>
      </c>
      <c r="Z66" s="18">
        <v>0</v>
      </c>
      <c r="AA66" s="18">
        <v>0</v>
      </c>
      <c r="AB66" s="48" t="s">
        <v>124</v>
      </c>
      <c r="AC66" s="18" t="s">
        <v>11</v>
      </c>
      <c r="AD66" s="53">
        <v>0</v>
      </c>
      <c r="AE66" s="53">
        <v>0</v>
      </c>
      <c r="AF66" s="53">
        <v>0</v>
      </c>
      <c r="AG66" s="51">
        <f>1130.782+41.32</f>
        <v>1172.1019999999999</v>
      </c>
      <c r="AH66" s="53">
        <v>0</v>
      </c>
      <c r="AI66" s="53">
        <v>0</v>
      </c>
      <c r="AJ66" s="51">
        <f t="shared" si="4"/>
        <v>1172.1019999999999</v>
      </c>
      <c r="AK66" s="53">
        <v>2017</v>
      </c>
    </row>
    <row r="67" spans="1:37" s="1" customFormat="1" ht="24">
      <c r="A67" s="61"/>
      <c r="B67" s="61"/>
      <c r="C67" s="61"/>
      <c r="D67" s="49"/>
      <c r="E67" s="49"/>
      <c r="F67" s="49"/>
      <c r="G67" s="50"/>
      <c r="H67" s="50"/>
      <c r="I67" s="18"/>
      <c r="J67" s="18"/>
      <c r="K67" s="18"/>
      <c r="L67" s="18"/>
      <c r="M67" s="18"/>
      <c r="N67" s="18"/>
      <c r="O67" s="18"/>
      <c r="P67" s="18"/>
      <c r="Q67" s="18"/>
      <c r="R67" s="18">
        <v>0</v>
      </c>
      <c r="S67" s="18">
        <v>6</v>
      </c>
      <c r="T67" s="18">
        <v>1</v>
      </c>
      <c r="U67" s="18">
        <v>0</v>
      </c>
      <c r="V67" s="18">
        <v>3</v>
      </c>
      <c r="W67" s="18">
        <v>0</v>
      </c>
      <c r="X67" s="18">
        <v>0</v>
      </c>
      <c r="Y67" s="18">
        <v>4</v>
      </c>
      <c r="Z67" s="18">
        <v>0</v>
      </c>
      <c r="AA67" s="18">
        <v>1</v>
      </c>
      <c r="AB67" s="48" t="s">
        <v>126</v>
      </c>
      <c r="AC67" s="18" t="s">
        <v>31</v>
      </c>
      <c r="AD67" s="53">
        <v>0</v>
      </c>
      <c r="AE67" s="53">
        <v>0</v>
      </c>
      <c r="AF67" s="53">
        <v>0</v>
      </c>
      <c r="AG67" s="53">
        <v>2</v>
      </c>
      <c r="AH67" s="53">
        <v>0</v>
      </c>
      <c r="AI67" s="53">
        <v>0</v>
      </c>
      <c r="AJ67" s="53">
        <f t="shared" si="4"/>
        <v>2</v>
      </c>
      <c r="AK67" s="53">
        <v>2017</v>
      </c>
    </row>
    <row r="68" spans="1:37" s="1" customFormat="1" ht="24">
      <c r="A68" s="18">
        <v>0</v>
      </c>
      <c r="B68" s="18">
        <v>0</v>
      </c>
      <c r="C68" s="18">
        <v>1</v>
      </c>
      <c r="D68" s="18">
        <v>0</v>
      </c>
      <c r="E68" s="18">
        <v>4</v>
      </c>
      <c r="F68" s="18">
        <v>0</v>
      </c>
      <c r="G68" s="18">
        <v>9</v>
      </c>
      <c r="H68" s="18">
        <v>0</v>
      </c>
      <c r="I68" s="18">
        <v>6</v>
      </c>
      <c r="J68" s="18">
        <v>1</v>
      </c>
      <c r="K68" s="18">
        <v>0</v>
      </c>
      <c r="L68" s="18">
        <v>3</v>
      </c>
      <c r="M68" s="18">
        <v>1</v>
      </c>
      <c r="N68" s="18">
        <v>0</v>
      </c>
      <c r="O68" s="18">
        <v>4</v>
      </c>
      <c r="P68" s="18">
        <v>3</v>
      </c>
      <c r="Q68" s="18" t="s">
        <v>89</v>
      </c>
      <c r="R68" s="18">
        <v>0</v>
      </c>
      <c r="S68" s="18">
        <v>6</v>
      </c>
      <c r="T68" s="18">
        <v>1</v>
      </c>
      <c r="U68" s="18">
        <v>0</v>
      </c>
      <c r="V68" s="18">
        <v>3</v>
      </c>
      <c r="W68" s="18">
        <v>0</v>
      </c>
      <c r="X68" s="18">
        <v>0</v>
      </c>
      <c r="Y68" s="18">
        <v>5</v>
      </c>
      <c r="Z68" s="18">
        <v>0</v>
      </c>
      <c r="AA68" s="18">
        <v>0</v>
      </c>
      <c r="AB68" s="48" t="s">
        <v>125</v>
      </c>
      <c r="AC68" s="18" t="s">
        <v>11</v>
      </c>
      <c r="AD68" s="53">
        <v>0</v>
      </c>
      <c r="AE68" s="53">
        <v>0</v>
      </c>
      <c r="AF68" s="53">
        <v>0</v>
      </c>
      <c r="AG68" s="51">
        <v>800</v>
      </c>
      <c r="AH68" s="53">
        <v>0</v>
      </c>
      <c r="AI68" s="53">
        <v>0</v>
      </c>
      <c r="AJ68" s="51">
        <f t="shared" si="4"/>
        <v>800</v>
      </c>
      <c r="AK68" s="53">
        <v>2017</v>
      </c>
    </row>
    <row r="69" spans="1:37" s="1" customFormat="1" ht="24">
      <c r="A69" s="61"/>
      <c r="B69" s="61"/>
      <c r="C69" s="61"/>
      <c r="D69" s="49"/>
      <c r="E69" s="49"/>
      <c r="F69" s="49"/>
      <c r="G69" s="50"/>
      <c r="H69" s="50"/>
      <c r="I69" s="18"/>
      <c r="J69" s="18"/>
      <c r="K69" s="18"/>
      <c r="L69" s="18"/>
      <c r="M69" s="18"/>
      <c r="N69" s="18"/>
      <c r="O69" s="18"/>
      <c r="P69" s="18"/>
      <c r="Q69" s="18"/>
      <c r="R69" s="18">
        <v>0</v>
      </c>
      <c r="S69" s="18">
        <v>6</v>
      </c>
      <c r="T69" s="18">
        <v>1</v>
      </c>
      <c r="U69" s="18">
        <v>0</v>
      </c>
      <c r="V69" s="18">
        <v>3</v>
      </c>
      <c r="W69" s="18">
        <v>0</v>
      </c>
      <c r="X69" s="18">
        <v>0</v>
      </c>
      <c r="Y69" s="18">
        <v>5</v>
      </c>
      <c r="Z69" s="18">
        <v>0</v>
      </c>
      <c r="AA69" s="18">
        <v>1</v>
      </c>
      <c r="AB69" s="48" t="s">
        <v>127</v>
      </c>
      <c r="AC69" s="18" t="s">
        <v>28</v>
      </c>
      <c r="AD69" s="53">
        <v>0</v>
      </c>
      <c r="AE69" s="53">
        <v>0</v>
      </c>
      <c r="AF69" s="53">
        <v>0</v>
      </c>
      <c r="AG69" s="53">
        <v>100</v>
      </c>
      <c r="AH69" s="53">
        <v>0</v>
      </c>
      <c r="AI69" s="53">
        <v>0</v>
      </c>
      <c r="AJ69" s="53">
        <f t="shared" si="4"/>
        <v>100</v>
      </c>
      <c r="AK69" s="53">
        <v>2017</v>
      </c>
    </row>
    <row r="70" spans="1:37" s="1" customFormat="1" ht="24">
      <c r="A70" s="61"/>
      <c r="B70" s="61"/>
      <c r="C70" s="61"/>
      <c r="D70" s="49"/>
      <c r="E70" s="49"/>
      <c r="F70" s="49"/>
      <c r="G70" s="50"/>
      <c r="H70" s="50"/>
      <c r="I70" s="18"/>
      <c r="J70" s="18"/>
      <c r="K70" s="18"/>
      <c r="L70" s="18"/>
      <c r="M70" s="18"/>
      <c r="N70" s="18"/>
      <c r="O70" s="18"/>
      <c r="P70" s="18"/>
      <c r="Q70" s="61"/>
      <c r="R70" s="18">
        <v>0</v>
      </c>
      <c r="S70" s="18">
        <v>6</v>
      </c>
      <c r="T70" s="18">
        <v>1</v>
      </c>
      <c r="U70" s="18">
        <v>0</v>
      </c>
      <c r="V70" s="18">
        <v>4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48" t="s">
        <v>110</v>
      </c>
      <c r="AC70" s="18" t="s">
        <v>11</v>
      </c>
      <c r="AD70" s="51">
        <v>0</v>
      </c>
      <c r="AE70" s="51">
        <v>0</v>
      </c>
      <c r="AF70" s="51">
        <f>AF73</f>
        <v>162.7</v>
      </c>
      <c r="AG70" s="51">
        <f>AG73</f>
        <v>150</v>
      </c>
      <c r="AH70" s="51">
        <v>0</v>
      </c>
      <c r="AI70" s="51">
        <v>0</v>
      </c>
      <c r="AJ70" s="51">
        <f t="shared" si="4"/>
        <v>312.7</v>
      </c>
      <c r="AK70" s="53">
        <v>2016</v>
      </c>
    </row>
    <row r="71" spans="1:37" s="1" customFormat="1" ht="24">
      <c r="A71" s="61"/>
      <c r="B71" s="61"/>
      <c r="C71" s="61"/>
      <c r="D71" s="49"/>
      <c r="E71" s="49"/>
      <c r="F71" s="49"/>
      <c r="G71" s="50"/>
      <c r="H71" s="50"/>
      <c r="I71" s="18"/>
      <c r="J71" s="18"/>
      <c r="K71" s="18"/>
      <c r="L71" s="18"/>
      <c r="M71" s="18"/>
      <c r="N71" s="18"/>
      <c r="O71" s="18"/>
      <c r="P71" s="18"/>
      <c r="Q71" s="61"/>
      <c r="R71" s="18">
        <v>0</v>
      </c>
      <c r="S71" s="18">
        <v>6</v>
      </c>
      <c r="T71" s="18">
        <v>1</v>
      </c>
      <c r="U71" s="18">
        <v>0</v>
      </c>
      <c r="V71" s="18">
        <v>4</v>
      </c>
      <c r="W71" s="18">
        <v>0</v>
      </c>
      <c r="X71" s="18">
        <v>0</v>
      </c>
      <c r="Y71" s="18">
        <v>0</v>
      </c>
      <c r="Z71" s="18">
        <v>0</v>
      </c>
      <c r="AA71" s="18">
        <v>1</v>
      </c>
      <c r="AB71" s="48" t="s">
        <v>113</v>
      </c>
      <c r="AC71" s="18" t="s">
        <v>33</v>
      </c>
      <c r="AD71" s="53" t="s">
        <v>114</v>
      </c>
      <c r="AE71" s="53" t="s">
        <v>114</v>
      </c>
      <c r="AF71" s="51">
        <v>109.4</v>
      </c>
      <c r="AG71" s="51">
        <v>112.5</v>
      </c>
      <c r="AH71" s="51">
        <v>115.3</v>
      </c>
      <c r="AI71" s="51">
        <v>115.3</v>
      </c>
      <c r="AJ71" s="51">
        <v>115.3</v>
      </c>
      <c r="AK71" s="53">
        <v>2018</v>
      </c>
    </row>
    <row r="72" spans="1:37" s="1" customFormat="1" ht="24">
      <c r="A72" s="61"/>
      <c r="B72" s="61"/>
      <c r="C72" s="61"/>
      <c r="D72" s="49"/>
      <c r="E72" s="49"/>
      <c r="F72" s="49"/>
      <c r="G72" s="50"/>
      <c r="H72" s="50"/>
      <c r="I72" s="18"/>
      <c r="J72" s="18"/>
      <c r="K72" s="18"/>
      <c r="L72" s="18"/>
      <c r="M72" s="18"/>
      <c r="N72" s="18"/>
      <c r="O72" s="18"/>
      <c r="P72" s="18"/>
      <c r="Q72" s="61"/>
      <c r="R72" s="18">
        <v>0</v>
      </c>
      <c r="S72" s="18">
        <v>6</v>
      </c>
      <c r="T72" s="18">
        <v>1</v>
      </c>
      <c r="U72" s="18">
        <v>0</v>
      </c>
      <c r="V72" s="18">
        <v>4</v>
      </c>
      <c r="W72" s="18">
        <v>0</v>
      </c>
      <c r="X72" s="18">
        <v>0</v>
      </c>
      <c r="Y72" s="18">
        <v>0</v>
      </c>
      <c r="Z72" s="18">
        <v>0</v>
      </c>
      <c r="AA72" s="18">
        <v>2</v>
      </c>
      <c r="AB72" s="48" t="s">
        <v>115</v>
      </c>
      <c r="AC72" s="18" t="s">
        <v>28</v>
      </c>
      <c r="AD72" s="53" t="s">
        <v>114</v>
      </c>
      <c r="AE72" s="53" t="s">
        <v>114</v>
      </c>
      <c r="AF72" s="51">
        <v>100</v>
      </c>
      <c r="AG72" s="53">
        <v>100</v>
      </c>
      <c r="AH72" s="53">
        <v>100</v>
      </c>
      <c r="AI72" s="53">
        <v>100</v>
      </c>
      <c r="AJ72" s="53">
        <v>100</v>
      </c>
      <c r="AK72" s="53">
        <v>2019</v>
      </c>
    </row>
    <row r="73" spans="1:37" s="1" customFormat="1" ht="40.5" customHeight="1">
      <c r="A73" s="18">
        <v>0</v>
      </c>
      <c r="B73" s="18">
        <v>0</v>
      </c>
      <c r="C73" s="18">
        <v>1</v>
      </c>
      <c r="D73" s="18">
        <v>0</v>
      </c>
      <c r="E73" s="18">
        <v>4</v>
      </c>
      <c r="F73" s="18">
        <v>0</v>
      </c>
      <c r="G73" s="18">
        <v>9</v>
      </c>
      <c r="H73" s="18">
        <v>0</v>
      </c>
      <c r="I73" s="18">
        <v>6</v>
      </c>
      <c r="J73" s="18">
        <v>1</v>
      </c>
      <c r="K73" s="18">
        <v>0</v>
      </c>
      <c r="L73" s="18">
        <v>4</v>
      </c>
      <c r="M73" s="18">
        <v>2</v>
      </c>
      <c r="N73" s="18">
        <v>0</v>
      </c>
      <c r="O73" s="18">
        <v>0</v>
      </c>
      <c r="P73" s="18">
        <v>8</v>
      </c>
      <c r="Q73" s="18" t="s">
        <v>89</v>
      </c>
      <c r="R73" s="18">
        <v>0</v>
      </c>
      <c r="S73" s="18">
        <v>6</v>
      </c>
      <c r="T73" s="18">
        <v>1</v>
      </c>
      <c r="U73" s="18">
        <v>0</v>
      </c>
      <c r="V73" s="18">
        <v>4</v>
      </c>
      <c r="W73" s="18">
        <v>0</v>
      </c>
      <c r="X73" s="18">
        <v>0</v>
      </c>
      <c r="Y73" s="18">
        <v>1</v>
      </c>
      <c r="Z73" s="18">
        <v>0</v>
      </c>
      <c r="AA73" s="18">
        <v>0</v>
      </c>
      <c r="AB73" s="48" t="s">
        <v>111</v>
      </c>
      <c r="AC73" s="18" t="s">
        <v>11</v>
      </c>
      <c r="AD73" s="51">
        <v>0</v>
      </c>
      <c r="AE73" s="51">
        <v>0</v>
      </c>
      <c r="AF73" s="51">
        <v>162.7</v>
      </c>
      <c r="AG73" s="51">
        <v>150</v>
      </c>
      <c r="AH73" s="51">
        <v>0</v>
      </c>
      <c r="AI73" s="51">
        <v>0</v>
      </c>
      <c r="AJ73" s="51">
        <f>SUM(AD73:AI73)</f>
        <v>312.7</v>
      </c>
      <c r="AK73" s="53">
        <v>2016</v>
      </c>
    </row>
    <row r="74" spans="1:37" s="1" customFormat="1" ht="36">
      <c r="A74" s="61"/>
      <c r="B74" s="61"/>
      <c r="C74" s="61"/>
      <c r="D74" s="49"/>
      <c r="E74" s="49"/>
      <c r="F74" s="49"/>
      <c r="G74" s="50"/>
      <c r="H74" s="50"/>
      <c r="I74" s="18"/>
      <c r="J74" s="18"/>
      <c r="K74" s="18"/>
      <c r="L74" s="18"/>
      <c r="M74" s="18"/>
      <c r="N74" s="18"/>
      <c r="O74" s="18"/>
      <c r="P74" s="18"/>
      <c r="Q74" s="18"/>
      <c r="R74" s="18">
        <v>0</v>
      </c>
      <c r="S74" s="18">
        <v>6</v>
      </c>
      <c r="T74" s="18">
        <v>1</v>
      </c>
      <c r="U74" s="18">
        <v>0</v>
      </c>
      <c r="V74" s="18">
        <v>4</v>
      </c>
      <c r="W74" s="18">
        <v>0</v>
      </c>
      <c r="X74" s="18">
        <v>0</v>
      </c>
      <c r="Y74" s="18">
        <v>1</v>
      </c>
      <c r="Z74" s="18">
        <v>0</v>
      </c>
      <c r="AA74" s="18">
        <v>1</v>
      </c>
      <c r="AB74" s="48" t="s">
        <v>112</v>
      </c>
      <c r="AC74" s="18" t="s">
        <v>1</v>
      </c>
      <c r="AD74" s="53">
        <v>0</v>
      </c>
      <c r="AE74" s="53">
        <v>0</v>
      </c>
      <c r="AF74" s="53">
        <v>1</v>
      </c>
      <c r="AG74" s="53">
        <v>0</v>
      </c>
      <c r="AH74" s="53">
        <v>0</v>
      </c>
      <c r="AI74" s="53">
        <v>0</v>
      </c>
      <c r="AJ74" s="53">
        <f>SUM(AD74:AI74)</f>
        <v>1</v>
      </c>
      <c r="AK74" s="53">
        <v>2016</v>
      </c>
    </row>
    <row r="75" spans="1:37" s="33" customFormat="1" ht="24.75">
      <c r="A75" s="63"/>
      <c r="B75" s="63"/>
      <c r="C75" s="63"/>
      <c r="D75" s="31"/>
      <c r="E75" s="31"/>
      <c r="F75" s="31"/>
      <c r="G75" s="32"/>
      <c r="H75" s="32"/>
      <c r="I75" s="18"/>
      <c r="J75" s="18"/>
      <c r="K75" s="18"/>
      <c r="L75" s="18"/>
      <c r="M75" s="18"/>
      <c r="N75" s="18"/>
      <c r="O75" s="18"/>
      <c r="P75" s="18"/>
      <c r="Q75" s="18"/>
      <c r="R75" s="18">
        <v>0</v>
      </c>
      <c r="S75" s="18">
        <v>6</v>
      </c>
      <c r="T75" s="18">
        <v>2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72" t="s">
        <v>0</v>
      </c>
      <c r="AC75" s="18" t="s">
        <v>11</v>
      </c>
      <c r="AD75" s="51">
        <f>AD76</f>
        <v>418.7</v>
      </c>
      <c r="AE75" s="51">
        <f>AE76</f>
        <v>1078.3</v>
      </c>
      <c r="AF75" s="51">
        <f>AF76+AF91</f>
        <v>2359.6</v>
      </c>
      <c r="AG75" s="51">
        <f>AG76</f>
        <v>3680</v>
      </c>
      <c r="AH75" s="51">
        <f>AH76</f>
        <v>3500</v>
      </c>
      <c r="AI75" s="51">
        <f>AI76</f>
        <v>0</v>
      </c>
      <c r="AJ75" s="51">
        <f>SUM(AD75:AI75)</f>
        <v>11036.6</v>
      </c>
      <c r="AK75" s="18">
        <v>2018</v>
      </c>
    </row>
    <row r="76" spans="1:37" s="1" customFormat="1" ht="38.25" customHeight="1">
      <c r="A76" s="61"/>
      <c r="B76" s="61"/>
      <c r="C76" s="61"/>
      <c r="D76" s="21"/>
      <c r="E76" s="21"/>
      <c r="F76" s="21"/>
      <c r="G76" s="22"/>
      <c r="H76" s="22"/>
      <c r="I76" s="18"/>
      <c r="J76" s="18"/>
      <c r="K76" s="18"/>
      <c r="L76" s="18"/>
      <c r="M76" s="18"/>
      <c r="N76" s="18"/>
      <c r="O76" s="18"/>
      <c r="P76" s="18"/>
      <c r="Q76" s="18"/>
      <c r="R76" s="18">
        <v>0</v>
      </c>
      <c r="S76" s="18">
        <v>6</v>
      </c>
      <c r="T76" s="18">
        <v>2</v>
      </c>
      <c r="U76" s="18">
        <v>0</v>
      </c>
      <c r="V76" s="18">
        <v>1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48" t="s">
        <v>75</v>
      </c>
      <c r="AC76" s="18" t="s">
        <v>11</v>
      </c>
      <c r="AD76" s="51">
        <f>AD79+AD81</f>
        <v>418.7</v>
      </c>
      <c r="AE76" s="51">
        <f>AE79+AE81+AE85+AE83</f>
        <v>1078.3</v>
      </c>
      <c r="AF76" s="51">
        <f>AF79+AF81+AF85+AF83</f>
        <v>2335.6</v>
      </c>
      <c r="AG76" s="51">
        <f>AG79+AG81+AG85+AG83</f>
        <v>3680</v>
      </c>
      <c r="AH76" s="51">
        <f>AH79+AH81+AH85+AH83</f>
        <v>3500</v>
      </c>
      <c r="AI76" s="51">
        <f>AI79+AI81+AI85+AI83</f>
        <v>0</v>
      </c>
      <c r="AJ76" s="51">
        <f>SUM(AD76:AI76)</f>
        <v>11012.6</v>
      </c>
      <c r="AK76" s="18">
        <v>2018</v>
      </c>
    </row>
    <row r="77" spans="1:37" s="1" customFormat="1" ht="24">
      <c r="A77" s="61"/>
      <c r="B77" s="61"/>
      <c r="C77" s="61"/>
      <c r="D77" s="21"/>
      <c r="E77" s="21"/>
      <c r="F77" s="21"/>
      <c r="G77" s="22"/>
      <c r="H77" s="22"/>
      <c r="I77" s="18"/>
      <c r="J77" s="18"/>
      <c r="K77" s="18"/>
      <c r="L77" s="18"/>
      <c r="M77" s="18"/>
      <c r="N77" s="18"/>
      <c r="O77" s="18"/>
      <c r="P77" s="18"/>
      <c r="Q77" s="18"/>
      <c r="R77" s="18">
        <v>0</v>
      </c>
      <c r="S77" s="18">
        <v>6</v>
      </c>
      <c r="T77" s="18">
        <v>2</v>
      </c>
      <c r="U77" s="18">
        <v>0</v>
      </c>
      <c r="V77" s="18">
        <v>1</v>
      </c>
      <c r="W77" s="18">
        <v>0</v>
      </c>
      <c r="X77" s="18">
        <v>0</v>
      </c>
      <c r="Y77" s="18">
        <v>0</v>
      </c>
      <c r="Z77" s="18">
        <v>0</v>
      </c>
      <c r="AA77" s="18">
        <v>1</v>
      </c>
      <c r="AB77" s="48" t="s">
        <v>76</v>
      </c>
      <c r="AC77" s="18" t="s">
        <v>31</v>
      </c>
      <c r="AD77" s="18">
        <v>98</v>
      </c>
      <c r="AE77" s="18">
        <v>86</v>
      </c>
      <c r="AF77" s="18">
        <v>80</v>
      </c>
      <c r="AG77" s="18">
        <v>76</v>
      </c>
      <c r="AH77" s="18">
        <v>76</v>
      </c>
      <c r="AI77" s="18">
        <v>76</v>
      </c>
      <c r="AJ77" s="18">
        <v>76</v>
      </c>
      <c r="AK77" s="18">
        <v>2017</v>
      </c>
    </row>
    <row r="78" spans="1:37" s="1" customFormat="1" ht="36">
      <c r="A78" s="61"/>
      <c r="B78" s="61"/>
      <c r="C78" s="61"/>
      <c r="D78" s="21"/>
      <c r="E78" s="21"/>
      <c r="F78" s="21"/>
      <c r="G78" s="22"/>
      <c r="H78" s="22"/>
      <c r="I78" s="18"/>
      <c r="J78" s="18"/>
      <c r="K78" s="18"/>
      <c r="L78" s="18"/>
      <c r="M78" s="18"/>
      <c r="N78" s="18"/>
      <c r="O78" s="18"/>
      <c r="P78" s="18"/>
      <c r="Q78" s="18"/>
      <c r="R78" s="18">
        <v>0</v>
      </c>
      <c r="S78" s="18">
        <v>6</v>
      </c>
      <c r="T78" s="18">
        <v>2</v>
      </c>
      <c r="U78" s="18">
        <v>0</v>
      </c>
      <c r="V78" s="18">
        <v>1</v>
      </c>
      <c r="W78" s="18">
        <v>0</v>
      </c>
      <c r="X78" s="18">
        <v>0</v>
      </c>
      <c r="Y78" s="18">
        <v>0</v>
      </c>
      <c r="Z78" s="18">
        <v>0</v>
      </c>
      <c r="AA78" s="18">
        <v>2</v>
      </c>
      <c r="AB78" s="48" t="s">
        <v>77</v>
      </c>
      <c r="AC78" s="18" t="s">
        <v>1</v>
      </c>
      <c r="AD78" s="18">
        <v>1</v>
      </c>
      <c r="AE78" s="18">
        <v>1</v>
      </c>
      <c r="AF78" s="18">
        <v>1</v>
      </c>
      <c r="AG78" s="18">
        <v>1</v>
      </c>
      <c r="AH78" s="18">
        <v>1</v>
      </c>
      <c r="AI78" s="18">
        <v>1</v>
      </c>
      <c r="AJ78" s="18">
        <v>1</v>
      </c>
      <c r="AK78" s="18">
        <v>2019</v>
      </c>
    </row>
    <row r="79" spans="1:37" s="1" customFormat="1" ht="63" customHeight="1">
      <c r="A79" s="18">
        <v>0</v>
      </c>
      <c r="B79" s="18">
        <v>0</v>
      </c>
      <c r="C79" s="18">
        <v>1</v>
      </c>
      <c r="D79" s="18">
        <v>0</v>
      </c>
      <c r="E79" s="18">
        <v>4</v>
      </c>
      <c r="F79" s="18">
        <v>0</v>
      </c>
      <c r="G79" s="18">
        <v>9</v>
      </c>
      <c r="H79" s="18">
        <v>0</v>
      </c>
      <c r="I79" s="18">
        <v>6</v>
      </c>
      <c r="J79" s="18">
        <v>2</v>
      </c>
      <c r="K79" s="18">
        <v>0</v>
      </c>
      <c r="L79" s="18">
        <v>1</v>
      </c>
      <c r="M79" s="18">
        <v>2</v>
      </c>
      <c r="N79" s="18">
        <v>0</v>
      </c>
      <c r="O79" s="18">
        <v>0</v>
      </c>
      <c r="P79" s="18">
        <v>5</v>
      </c>
      <c r="Q79" s="18" t="s">
        <v>89</v>
      </c>
      <c r="R79" s="18">
        <v>0</v>
      </c>
      <c r="S79" s="18">
        <v>6</v>
      </c>
      <c r="T79" s="18">
        <v>2</v>
      </c>
      <c r="U79" s="18">
        <v>0</v>
      </c>
      <c r="V79" s="18">
        <v>1</v>
      </c>
      <c r="W79" s="18">
        <v>0</v>
      </c>
      <c r="X79" s="18">
        <v>0</v>
      </c>
      <c r="Y79" s="18">
        <v>1</v>
      </c>
      <c r="Z79" s="18">
        <v>0</v>
      </c>
      <c r="AA79" s="18">
        <v>0</v>
      </c>
      <c r="AB79" s="56" t="s">
        <v>78</v>
      </c>
      <c r="AC79" s="18" t="s">
        <v>11</v>
      </c>
      <c r="AD79" s="51">
        <v>418.7</v>
      </c>
      <c r="AE79" s="51">
        <f>666.5-7.2</f>
        <v>659.3</v>
      </c>
      <c r="AF79" s="51">
        <f>1500+700</f>
        <v>2200</v>
      </c>
      <c r="AG79" s="51">
        <v>3500</v>
      </c>
      <c r="AH79" s="51">
        <v>3500</v>
      </c>
      <c r="AI79" s="51">
        <v>0</v>
      </c>
      <c r="AJ79" s="51">
        <f aca="true" t="shared" si="5" ref="AJ79:AJ88">SUM(AD79:AI79)</f>
        <v>10278</v>
      </c>
      <c r="AK79" s="53">
        <v>2018</v>
      </c>
    </row>
    <row r="80" spans="1:37" s="1" customFormat="1" ht="24.75" customHeight="1">
      <c r="A80" s="61"/>
      <c r="B80" s="61"/>
      <c r="C80" s="61"/>
      <c r="D80" s="21"/>
      <c r="E80" s="21"/>
      <c r="F80" s="21"/>
      <c r="G80" s="22"/>
      <c r="H80" s="22"/>
      <c r="I80" s="18"/>
      <c r="J80" s="18"/>
      <c r="K80" s="18"/>
      <c r="L80" s="18"/>
      <c r="M80" s="18"/>
      <c r="N80" s="18"/>
      <c r="O80" s="18"/>
      <c r="P80" s="18"/>
      <c r="Q80" s="18"/>
      <c r="R80" s="18">
        <v>0</v>
      </c>
      <c r="S80" s="18">
        <v>6</v>
      </c>
      <c r="T80" s="18">
        <v>2</v>
      </c>
      <c r="U80" s="18">
        <v>0</v>
      </c>
      <c r="V80" s="18">
        <v>1</v>
      </c>
      <c r="W80" s="18">
        <v>0</v>
      </c>
      <c r="X80" s="18">
        <v>0</v>
      </c>
      <c r="Y80" s="18">
        <v>1</v>
      </c>
      <c r="Z80" s="18">
        <v>0</v>
      </c>
      <c r="AA80" s="18">
        <v>1</v>
      </c>
      <c r="AB80" s="48" t="s">
        <v>79</v>
      </c>
      <c r="AC80" s="18" t="s">
        <v>32</v>
      </c>
      <c r="AD80" s="18">
        <v>1713</v>
      </c>
      <c r="AE80" s="18">
        <v>3197</v>
      </c>
      <c r="AF80" s="18">
        <v>6500</v>
      </c>
      <c r="AG80" s="18">
        <v>6500</v>
      </c>
      <c r="AH80" s="18">
        <v>6500</v>
      </c>
      <c r="AI80" s="18">
        <v>0</v>
      </c>
      <c r="AJ80" s="51">
        <f t="shared" si="5"/>
        <v>24410</v>
      </c>
      <c r="AK80" s="18">
        <v>2018</v>
      </c>
    </row>
    <row r="81" spans="1:37" s="1" customFormat="1" ht="28.5" customHeight="1">
      <c r="A81" s="18">
        <v>0</v>
      </c>
      <c r="B81" s="18">
        <v>0</v>
      </c>
      <c r="C81" s="18">
        <v>1</v>
      </c>
      <c r="D81" s="18">
        <v>0</v>
      </c>
      <c r="E81" s="18">
        <v>4</v>
      </c>
      <c r="F81" s="18">
        <v>0</v>
      </c>
      <c r="G81" s="18">
        <v>9</v>
      </c>
      <c r="H81" s="18">
        <v>0</v>
      </c>
      <c r="I81" s="18">
        <v>6</v>
      </c>
      <c r="J81" s="18">
        <v>2</v>
      </c>
      <c r="K81" s="18">
        <v>0</v>
      </c>
      <c r="L81" s="18">
        <v>1</v>
      </c>
      <c r="M81" s="18">
        <v>2</v>
      </c>
      <c r="N81" s="18">
        <v>0</v>
      </c>
      <c r="O81" s="18">
        <v>0</v>
      </c>
      <c r="P81" s="18">
        <v>6</v>
      </c>
      <c r="Q81" s="18" t="s">
        <v>89</v>
      </c>
      <c r="R81" s="18">
        <v>0</v>
      </c>
      <c r="S81" s="18">
        <v>6</v>
      </c>
      <c r="T81" s="18">
        <v>2</v>
      </c>
      <c r="U81" s="18">
        <v>0</v>
      </c>
      <c r="V81" s="18">
        <v>1</v>
      </c>
      <c r="W81" s="18">
        <v>0</v>
      </c>
      <c r="X81" s="18">
        <v>0</v>
      </c>
      <c r="Y81" s="18">
        <v>2</v>
      </c>
      <c r="Z81" s="18">
        <v>0</v>
      </c>
      <c r="AA81" s="18">
        <v>0</v>
      </c>
      <c r="AB81" s="56" t="s">
        <v>80</v>
      </c>
      <c r="AC81" s="18" t="s">
        <v>11</v>
      </c>
      <c r="AD81" s="51">
        <v>0</v>
      </c>
      <c r="AE81" s="51">
        <f>270-2.7</f>
        <v>267.3</v>
      </c>
      <c r="AF81" s="51">
        <v>135.6</v>
      </c>
      <c r="AG81" s="51">
        <v>0</v>
      </c>
      <c r="AH81" s="51">
        <v>0</v>
      </c>
      <c r="AI81" s="51">
        <v>0</v>
      </c>
      <c r="AJ81" s="51">
        <f t="shared" si="5"/>
        <v>402.9</v>
      </c>
      <c r="AK81" s="53">
        <v>2016</v>
      </c>
    </row>
    <row r="82" spans="1:37" s="1" customFormat="1" ht="24">
      <c r="A82" s="61"/>
      <c r="B82" s="61"/>
      <c r="C82" s="61"/>
      <c r="D82" s="21"/>
      <c r="E82" s="21"/>
      <c r="F82" s="21"/>
      <c r="G82" s="22"/>
      <c r="H82" s="22"/>
      <c r="I82" s="18"/>
      <c r="J82" s="18"/>
      <c r="K82" s="18"/>
      <c r="L82" s="18"/>
      <c r="M82" s="18"/>
      <c r="N82" s="18"/>
      <c r="O82" s="18"/>
      <c r="P82" s="18"/>
      <c r="Q82" s="18"/>
      <c r="R82" s="18">
        <v>0</v>
      </c>
      <c r="S82" s="18">
        <v>6</v>
      </c>
      <c r="T82" s="18">
        <v>2</v>
      </c>
      <c r="U82" s="18">
        <v>0</v>
      </c>
      <c r="V82" s="18">
        <v>1</v>
      </c>
      <c r="W82" s="18">
        <v>0</v>
      </c>
      <c r="X82" s="18">
        <v>0</v>
      </c>
      <c r="Y82" s="18">
        <v>2</v>
      </c>
      <c r="Z82" s="18">
        <v>0</v>
      </c>
      <c r="AA82" s="18">
        <v>1</v>
      </c>
      <c r="AB82" s="48" t="s">
        <v>81</v>
      </c>
      <c r="AC82" s="18" t="s">
        <v>31</v>
      </c>
      <c r="AD82" s="18">
        <v>0</v>
      </c>
      <c r="AE82" s="18">
        <v>323</v>
      </c>
      <c r="AF82" s="18">
        <v>40</v>
      </c>
      <c r="AG82" s="18">
        <v>0</v>
      </c>
      <c r="AH82" s="18">
        <v>0</v>
      </c>
      <c r="AI82" s="18">
        <v>0</v>
      </c>
      <c r="AJ82" s="53">
        <f t="shared" si="5"/>
        <v>363</v>
      </c>
      <c r="AK82" s="53">
        <v>2016</v>
      </c>
    </row>
    <row r="83" spans="1:37" s="1" customFormat="1" ht="36">
      <c r="A83" s="61"/>
      <c r="B83" s="61"/>
      <c r="C83" s="61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>
        <v>0</v>
      </c>
      <c r="S83" s="18">
        <v>6</v>
      </c>
      <c r="T83" s="18">
        <v>2</v>
      </c>
      <c r="U83" s="18">
        <v>0</v>
      </c>
      <c r="V83" s="18">
        <v>1</v>
      </c>
      <c r="W83" s="18">
        <v>0</v>
      </c>
      <c r="X83" s="18">
        <v>0</v>
      </c>
      <c r="Y83" s="18">
        <v>4</v>
      </c>
      <c r="Z83" s="18">
        <v>0</v>
      </c>
      <c r="AA83" s="18">
        <v>0</v>
      </c>
      <c r="AB83" s="56" t="s">
        <v>82</v>
      </c>
      <c r="AC83" s="18" t="s">
        <v>11</v>
      </c>
      <c r="AD83" s="71">
        <v>0</v>
      </c>
      <c r="AE83" s="51">
        <f>152+16.4-16.7</f>
        <v>151.70000000000002</v>
      </c>
      <c r="AF83" s="18">
        <v>0</v>
      </c>
      <c r="AG83" s="18">
        <v>0</v>
      </c>
      <c r="AH83" s="18">
        <v>0</v>
      </c>
      <c r="AI83" s="18">
        <v>0</v>
      </c>
      <c r="AJ83" s="51">
        <f t="shared" si="5"/>
        <v>151.70000000000002</v>
      </c>
      <c r="AK83" s="53">
        <v>2015</v>
      </c>
    </row>
    <row r="84" spans="1:37" s="1" customFormat="1" ht="24">
      <c r="A84" s="61"/>
      <c r="B84" s="61"/>
      <c r="C84" s="61"/>
      <c r="D84" s="21"/>
      <c r="E84" s="21"/>
      <c r="F84" s="21"/>
      <c r="G84" s="22"/>
      <c r="H84" s="22"/>
      <c r="I84" s="18"/>
      <c r="J84" s="18"/>
      <c r="K84" s="18"/>
      <c r="L84" s="18"/>
      <c r="M84" s="18"/>
      <c r="N84" s="18"/>
      <c r="O84" s="18"/>
      <c r="P84" s="18"/>
      <c r="Q84" s="18"/>
      <c r="R84" s="18">
        <v>0</v>
      </c>
      <c r="S84" s="18">
        <v>6</v>
      </c>
      <c r="T84" s="18">
        <v>2</v>
      </c>
      <c r="U84" s="18">
        <v>0</v>
      </c>
      <c r="V84" s="18">
        <v>1</v>
      </c>
      <c r="W84" s="18">
        <v>0</v>
      </c>
      <c r="X84" s="18">
        <v>0</v>
      </c>
      <c r="Y84" s="18">
        <v>4</v>
      </c>
      <c r="Z84" s="18">
        <v>0</v>
      </c>
      <c r="AA84" s="18">
        <v>1</v>
      </c>
      <c r="AB84" s="48" t="s">
        <v>83</v>
      </c>
      <c r="AC84" s="18" t="s">
        <v>33</v>
      </c>
      <c r="AD84" s="71">
        <v>0</v>
      </c>
      <c r="AE84" s="18">
        <v>36.9</v>
      </c>
      <c r="AF84" s="18">
        <v>0</v>
      </c>
      <c r="AG84" s="18">
        <v>0</v>
      </c>
      <c r="AH84" s="18">
        <v>0</v>
      </c>
      <c r="AI84" s="18">
        <v>0</v>
      </c>
      <c r="AJ84" s="51">
        <f t="shared" si="5"/>
        <v>36.9</v>
      </c>
      <c r="AK84" s="53">
        <v>2015</v>
      </c>
    </row>
    <row r="85" spans="1:37" s="1" customFormat="1" ht="24">
      <c r="A85" s="18">
        <v>0</v>
      </c>
      <c r="B85" s="18">
        <v>0</v>
      </c>
      <c r="C85" s="18">
        <v>1</v>
      </c>
      <c r="D85" s="18">
        <v>0</v>
      </c>
      <c r="E85" s="18">
        <v>4</v>
      </c>
      <c r="F85" s="18">
        <v>0</v>
      </c>
      <c r="G85" s="18">
        <v>9</v>
      </c>
      <c r="H85" s="18">
        <v>0</v>
      </c>
      <c r="I85" s="18">
        <v>6</v>
      </c>
      <c r="J85" s="18">
        <v>2</v>
      </c>
      <c r="K85" s="18">
        <v>0</v>
      </c>
      <c r="L85" s="18">
        <v>1</v>
      </c>
      <c r="M85" s="18">
        <v>2</v>
      </c>
      <c r="N85" s="18">
        <v>0</v>
      </c>
      <c r="O85" s="18">
        <v>0</v>
      </c>
      <c r="P85" s="18">
        <v>7</v>
      </c>
      <c r="Q85" s="18" t="s">
        <v>89</v>
      </c>
      <c r="R85" s="18">
        <v>0</v>
      </c>
      <c r="S85" s="18">
        <v>6</v>
      </c>
      <c r="T85" s="18">
        <v>2</v>
      </c>
      <c r="U85" s="18">
        <v>0</v>
      </c>
      <c r="V85" s="18">
        <v>1</v>
      </c>
      <c r="W85" s="18">
        <v>0</v>
      </c>
      <c r="X85" s="18">
        <v>0</v>
      </c>
      <c r="Y85" s="18">
        <v>5</v>
      </c>
      <c r="Z85" s="18">
        <v>0</v>
      </c>
      <c r="AA85" s="18">
        <v>0</v>
      </c>
      <c r="AB85" s="56" t="s">
        <v>105</v>
      </c>
      <c r="AC85" s="18" t="s">
        <v>11</v>
      </c>
      <c r="AD85" s="71">
        <v>0</v>
      </c>
      <c r="AE85" s="18">
        <v>0</v>
      </c>
      <c r="AF85" s="51">
        <v>0</v>
      </c>
      <c r="AG85" s="51">
        <v>180</v>
      </c>
      <c r="AH85" s="18">
        <v>0</v>
      </c>
      <c r="AI85" s="18">
        <v>0</v>
      </c>
      <c r="AJ85" s="51">
        <f t="shared" si="5"/>
        <v>180</v>
      </c>
      <c r="AK85" s="53">
        <v>2017</v>
      </c>
    </row>
    <row r="86" spans="1:37" s="1" customFormat="1" ht="24">
      <c r="A86" s="61"/>
      <c r="B86" s="61"/>
      <c r="C86" s="61"/>
      <c r="D86" s="21"/>
      <c r="E86" s="21"/>
      <c r="F86" s="21"/>
      <c r="G86" s="22"/>
      <c r="H86" s="22"/>
      <c r="I86" s="18"/>
      <c r="J86" s="18"/>
      <c r="K86" s="18"/>
      <c r="L86" s="18"/>
      <c r="M86" s="18"/>
      <c r="N86" s="18"/>
      <c r="O86" s="18"/>
      <c r="P86" s="18"/>
      <c r="Q86" s="18"/>
      <c r="R86" s="18">
        <v>0</v>
      </c>
      <c r="S86" s="18">
        <v>6</v>
      </c>
      <c r="T86" s="18">
        <v>2</v>
      </c>
      <c r="U86" s="18">
        <v>0</v>
      </c>
      <c r="V86" s="18">
        <v>1</v>
      </c>
      <c r="W86" s="18">
        <v>0</v>
      </c>
      <c r="X86" s="18">
        <v>0</v>
      </c>
      <c r="Y86" s="18">
        <v>5</v>
      </c>
      <c r="Z86" s="18">
        <v>0</v>
      </c>
      <c r="AA86" s="18">
        <v>1</v>
      </c>
      <c r="AB86" s="48" t="s">
        <v>106</v>
      </c>
      <c r="AC86" s="18" t="s">
        <v>31</v>
      </c>
      <c r="AD86" s="71">
        <v>0</v>
      </c>
      <c r="AE86" s="18">
        <v>0</v>
      </c>
      <c r="AF86" s="18">
        <v>0</v>
      </c>
      <c r="AG86" s="18">
        <v>3</v>
      </c>
      <c r="AH86" s="18">
        <v>0</v>
      </c>
      <c r="AI86" s="18">
        <v>0</v>
      </c>
      <c r="AJ86" s="53">
        <f t="shared" si="5"/>
        <v>3</v>
      </c>
      <c r="AK86" s="53">
        <v>2017</v>
      </c>
    </row>
    <row r="87" spans="1:37" s="1" customFormat="1" ht="60">
      <c r="A87" s="61"/>
      <c r="B87" s="61"/>
      <c r="C87" s="61"/>
      <c r="D87" s="21"/>
      <c r="E87" s="21"/>
      <c r="F87" s="21"/>
      <c r="G87" s="22"/>
      <c r="H87" s="22"/>
      <c r="I87" s="18"/>
      <c r="J87" s="18"/>
      <c r="K87" s="18"/>
      <c r="L87" s="18"/>
      <c r="M87" s="18"/>
      <c r="N87" s="18"/>
      <c r="O87" s="18"/>
      <c r="P87" s="18"/>
      <c r="Q87" s="18"/>
      <c r="R87" s="18">
        <v>0</v>
      </c>
      <c r="S87" s="18">
        <v>6</v>
      </c>
      <c r="T87" s="18">
        <v>2</v>
      </c>
      <c r="U87" s="18">
        <v>0</v>
      </c>
      <c r="V87" s="18">
        <v>1</v>
      </c>
      <c r="W87" s="18">
        <v>0</v>
      </c>
      <c r="X87" s="18">
        <v>0</v>
      </c>
      <c r="Y87" s="18">
        <v>6</v>
      </c>
      <c r="Z87" s="18">
        <v>0</v>
      </c>
      <c r="AA87" s="18">
        <v>0</v>
      </c>
      <c r="AB87" s="48" t="s">
        <v>117</v>
      </c>
      <c r="AC87" s="18" t="s">
        <v>1</v>
      </c>
      <c r="AD87" s="71">
        <v>0</v>
      </c>
      <c r="AE87" s="18">
        <v>0</v>
      </c>
      <c r="AF87" s="18">
        <v>0</v>
      </c>
      <c r="AG87" s="18">
        <v>1</v>
      </c>
      <c r="AH87" s="18">
        <v>1</v>
      </c>
      <c r="AI87" s="18">
        <v>1</v>
      </c>
      <c r="AJ87" s="53">
        <v>1</v>
      </c>
      <c r="AK87" s="18">
        <v>2019</v>
      </c>
    </row>
    <row r="88" spans="1:37" s="1" customFormat="1" ht="36">
      <c r="A88" s="61"/>
      <c r="B88" s="61"/>
      <c r="C88" s="61"/>
      <c r="D88" s="21"/>
      <c r="E88" s="21"/>
      <c r="F88" s="21"/>
      <c r="G88" s="22"/>
      <c r="H88" s="22"/>
      <c r="I88" s="18"/>
      <c r="J88" s="18"/>
      <c r="K88" s="18"/>
      <c r="L88" s="18"/>
      <c r="M88" s="18"/>
      <c r="N88" s="18"/>
      <c r="O88" s="18"/>
      <c r="P88" s="18"/>
      <c r="Q88" s="18"/>
      <c r="R88" s="18">
        <v>0</v>
      </c>
      <c r="S88" s="18">
        <v>6</v>
      </c>
      <c r="T88" s="18">
        <v>2</v>
      </c>
      <c r="U88" s="18">
        <v>0</v>
      </c>
      <c r="V88" s="18">
        <v>1</v>
      </c>
      <c r="W88" s="18">
        <v>0</v>
      </c>
      <c r="X88" s="18">
        <v>0</v>
      </c>
      <c r="Y88" s="18">
        <v>6</v>
      </c>
      <c r="Z88" s="18">
        <v>0</v>
      </c>
      <c r="AA88" s="18">
        <v>1</v>
      </c>
      <c r="AB88" s="48" t="s">
        <v>116</v>
      </c>
      <c r="AC88" s="18" t="s">
        <v>31</v>
      </c>
      <c r="AD88" s="71">
        <v>0</v>
      </c>
      <c r="AE88" s="18">
        <v>0</v>
      </c>
      <c r="AF88" s="18">
        <v>0</v>
      </c>
      <c r="AG88" s="18">
        <v>1</v>
      </c>
      <c r="AH88" s="18">
        <v>1</v>
      </c>
      <c r="AI88" s="18">
        <v>1</v>
      </c>
      <c r="AJ88" s="53">
        <f t="shared" si="5"/>
        <v>3</v>
      </c>
      <c r="AK88" s="18">
        <v>2019</v>
      </c>
    </row>
    <row r="89" spans="1:37" s="1" customFormat="1" ht="60">
      <c r="A89" s="61"/>
      <c r="B89" s="61"/>
      <c r="C89" s="61"/>
      <c r="D89" s="21"/>
      <c r="E89" s="21"/>
      <c r="F89" s="21"/>
      <c r="G89" s="22"/>
      <c r="H89" s="22"/>
      <c r="I89" s="18"/>
      <c r="J89" s="18"/>
      <c r="K89" s="18"/>
      <c r="L89" s="18"/>
      <c r="M89" s="18"/>
      <c r="N89" s="18"/>
      <c r="O89" s="18"/>
      <c r="P89" s="18"/>
      <c r="Q89" s="18"/>
      <c r="R89" s="18">
        <v>0</v>
      </c>
      <c r="S89" s="18">
        <v>6</v>
      </c>
      <c r="T89" s="18">
        <v>2</v>
      </c>
      <c r="U89" s="18">
        <v>0</v>
      </c>
      <c r="V89" s="18">
        <v>1</v>
      </c>
      <c r="W89" s="18">
        <v>0</v>
      </c>
      <c r="X89" s="18">
        <v>0</v>
      </c>
      <c r="Y89" s="18">
        <v>6</v>
      </c>
      <c r="Z89" s="18">
        <v>0</v>
      </c>
      <c r="AA89" s="18">
        <v>2</v>
      </c>
      <c r="AB89" s="48" t="s">
        <v>118</v>
      </c>
      <c r="AC89" s="18" t="s">
        <v>31</v>
      </c>
      <c r="AD89" s="71">
        <v>0</v>
      </c>
      <c r="AE89" s="18">
        <v>0</v>
      </c>
      <c r="AF89" s="18">
        <v>0</v>
      </c>
      <c r="AG89" s="18">
        <v>3</v>
      </c>
      <c r="AH89" s="18">
        <v>3</v>
      </c>
      <c r="AI89" s="18">
        <v>3</v>
      </c>
      <c r="AJ89" s="53">
        <v>3</v>
      </c>
      <c r="AK89" s="18">
        <v>2019</v>
      </c>
    </row>
    <row r="90" spans="1:37" s="1" customFormat="1" ht="36">
      <c r="A90" s="61"/>
      <c r="B90" s="61"/>
      <c r="C90" s="61"/>
      <c r="D90" s="21"/>
      <c r="E90" s="21"/>
      <c r="F90" s="21"/>
      <c r="G90" s="22"/>
      <c r="H90" s="22"/>
      <c r="I90" s="18"/>
      <c r="J90" s="18"/>
      <c r="K90" s="18"/>
      <c r="L90" s="18"/>
      <c r="M90" s="18"/>
      <c r="N90" s="18"/>
      <c r="O90" s="18"/>
      <c r="P90" s="18"/>
      <c r="Q90" s="18"/>
      <c r="R90" s="18">
        <v>0</v>
      </c>
      <c r="S90" s="18">
        <v>6</v>
      </c>
      <c r="T90" s="18">
        <v>2</v>
      </c>
      <c r="U90" s="18">
        <v>0</v>
      </c>
      <c r="V90" s="18">
        <v>1</v>
      </c>
      <c r="W90" s="18">
        <v>0</v>
      </c>
      <c r="X90" s="18">
        <v>0</v>
      </c>
      <c r="Y90" s="18">
        <v>6</v>
      </c>
      <c r="Z90" s="18">
        <v>0</v>
      </c>
      <c r="AA90" s="18">
        <v>3</v>
      </c>
      <c r="AB90" s="48" t="s">
        <v>119</v>
      </c>
      <c r="AC90" s="18" t="s">
        <v>1</v>
      </c>
      <c r="AD90" s="71">
        <v>0</v>
      </c>
      <c r="AE90" s="18">
        <v>0</v>
      </c>
      <c r="AF90" s="18">
        <v>0</v>
      </c>
      <c r="AG90" s="18">
        <v>1</v>
      </c>
      <c r="AH90" s="18">
        <v>1</v>
      </c>
      <c r="AI90" s="18">
        <v>1</v>
      </c>
      <c r="AJ90" s="53">
        <v>1</v>
      </c>
      <c r="AK90" s="18">
        <v>2019</v>
      </c>
    </row>
    <row r="91" spans="1:37" s="1" customFormat="1" ht="48">
      <c r="A91" s="61"/>
      <c r="B91" s="61"/>
      <c r="C91" s="61"/>
      <c r="D91" s="21"/>
      <c r="E91" s="21"/>
      <c r="F91" s="21"/>
      <c r="G91" s="22"/>
      <c r="H91" s="22"/>
      <c r="I91" s="18"/>
      <c r="J91" s="18"/>
      <c r="K91" s="18"/>
      <c r="L91" s="18"/>
      <c r="M91" s="18"/>
      <c r="N91" s="18"/>
      <c r="O91" s="18"/>
      <c r="P91" s="18"/>
      <c r="Q91" s="18"/>
      <c r="R91" s="18">
        <v>0</v>
      </c>
      <c r="S91" s="18">
        <v>6</v>
      </c>
      <c r="T91" s="18">
        <v>2</v>
      </c>
      <c r="U91" s="18">
        <v>0</v>
      </c>
      <c r="V91" s="18">
        <v>2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48" t="s">
        <v>84</v>
      </c>
      <c r="AC91" s="18" t="s">
        <v>2</v>
      </c>
      <c r="AD91" s="51">
        <v>0</v>
      </c>
      <c r="AE91" s="51">
        <v>0</v>
      </c>
      <c r="AF91" s="51">
        <f>AF102</f>
        <v>24</v>
      </c>
      <c r="AG91" s="51">
        <v>0</v>
      </c>
      <c r="AH91" s="51">
        <v>0</v>
      </c>
      <c r="AI91" s="51">
        <v>0</v>
      </c>
      <c r="AJ91" s="51">
        <f>SUM(AD91:AI91)</f>
        <v>24</v>
      </c>
      <c r="AK91" s="18">
        <v>2016</v>
      </c>
    </row>
    <row r="92" spans="1:37" s="1" customFormat="1" ht="24">
      <c r="A92" s="61"/>
      <c r="B92" s="61"/>
      <c r="C92" s="61"/>
      <c r="D92" s="21"/>
      <c r="E92" s="21"/>
      <c r="F92" s="21"/>
      <c r="G92" s="22"/>
      <c r="H92" s="22"/>
      <c r="I92" s="18"/>
      <c r="J92" s="18"/>
      <c r="K92" s="18"/>
      <c r="L92" s="18"/>
      <c r="M92" s="18"/>
      <c r="N92" s="18"/>
      <c r="O92" s="18"/>
      <c r="P92" s="18"/>
      <c r="Q92" s="18"/>
      <c r="R92" s="18">
        <v>0</v>
      </c>
      <c r="S92" s="18">
        <v>6</v>
      </c>
      <c r="T92" s="18">
        <v>2</v>
      </c>
      <c r="U92" s="18">
        <v>0</v>
      </c>
      <c r="V92" s="18">
        <v>2</v>
      </c>
      <c r="W92" s="18">
        <v>0</v>
      </c>
      <c r="X92" s="18">
        <v>0</v>
      </c>
      <c r="Y92" s="18">
        <v>0</v>
      </c>
      <c r="Z92" s="18">
        <v>0</v>
      </c>
      <c r="AA92" s="18">
        <v>1</v>
      </c>
      <c r="AB92" s="48" t="s">
        <v>85</v>
      </c>
      <c r="AC92" s="18" t="s">
        <v>31</v>
      </c>
      <c r="AD92" s="18">
        <v>31</v>
      </c>
      <c r="AE92" s="18">
        <v>31</v>
      </c>
      <c r="AF92" s="18">
        <v>27</v>
      </c>
      <c r="AG92" s="18">
        <v>27</v>
      </c>
      <c r="AH92" s="18">
        <v>27</v>
      </c>
      <c r="AI92" s="18">
        <v>27</v>
      </c>
      <c r="AJ92" s="18">
        <v>27</v>
      </c>
      <c r="AK92" s="18">
        <v>2016</v>
      </c>
    </row>
    <row r="93" spans="1:37" s="1" customFormat="1" ht="36">
      <c r="A93" s="61"/>
      <c r="B93" s="61"/>
      <c r="C93" s="61"/>
      <c r="D93" s="21"/>
      <c r="E93" s="21"/>
      <c r="F93" s="21"/>
      <c r="G93" s="22"/>
      <c r="H93" s="22"/>
      <c r="I93" s="18"/>
      <c r="J93" s="18"/>
      <c r="K93" s="18"/>
      <c r="L93" s="18"/>
      <c r="M93" s="18"/>
      <c r="N93" s="18"/>
      <c r="O93" s="18"/>
      <c r="P93" s="18"/>
      <c r="Q93" s="18"/>
      <c r="R93" s="18">
        <v>0</v>
      </c>
      <c r="S93" s="18">
        <v>6</v>
      </c>
      <c r="T93" s="18">
        <v>2</v>
      </c>
      <c r="U93" s="18">
        <v>0</v>
      </c>
      <c r="V93" s="18">
        <v>2</v>
      </c>
      <c r="W93" s="18">
        <v>0</v>
      </c>
      <c r="X93" s="18">
        <v>0</v>
      </c>
      <c r="Y93" s="18">
        <v>0</v>
      </c>
      <c r="Z93" s="18">
        <v>0</v>
      </c>
      <c r="AA93" s="18">
        <v>2</v>
      </c>
      <c r="AB93" s="56" t="s">
        <v>86</v>
      </c>
      <c r="AC93" s="18" t="s">
        <v>28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53">
        <f>AI93</f>
        <v>0</v>
      </c>
      <c r="AK93" s="18">
        <v>2019</v>
      </c>
    </row>
    <row r="94" spans="1:37" s="1" customFormat="1" ht="48">
      <c r="A94" s="61"/>
      <c r="B94" s="61"/>
      <c r="C94" s="61"/>
      <c r="D94" s="21"/>
      <c r="E94" s="21"/>
      <c r="F94" s="21"/>
      <c r="G94" s="22"/>
      <c r="H94" s="22"/>
      <c r="I94" s="18"/>
      <c r="J94" s="18"/>
      <c r="K94" s="18"/>
      <c r="L94" s="18"/>
      <c r="M94" s="18"/>
      <c r="N94" s="18"/>
      <c r="O94" s="18"/>
      <c r="P94" s="18"/>
      <c r="Q94" s="18"/>
      <c r="R94" s="18">
        <v>0</v>
      </c>
      <c r="S94" s="18">
        <v>6</v>
      </c>
      <c r="T94" s="18">
        <v>2</v>
      </c>
      <c r="U94" s="18">
        <v>0</v>
      </c>
      <c r="V94" s="18">
        <v>2</v>
      </c>
      <c r="W94" s="18">
        <v>0</v>
      </c>
      <c r="X94" s="18">
        <v>0</v>
      </c>
      <c r="Y94" s="18">
        <v>1</v>
      </c>
      <c r="Z94" s="18">
        <v>0</v>
      </c>
      <c r="AA94" s="18">
        <v>0</v>
      </c>
      <c r="AB94" s="56" t="s">
        <v>107</v>
      </c>
      <c r="AC94" s="18" t="s">
        <v>1</v>
      </c>
      <c r="AD94" s="52">
        <v>1</v>
      </c>
      <c r="AE94" s="71">
        <v>1</v>
      </c>
      <c r="AF94" s="71">
        <v>0</v>
      </c>
      <c r="AG94" s="71">
        <v>0</v>
      </c>
      <c r="AH94" s="71">
        <v>0</v>
      </c>
      <c r="AI94" s="71">
        <v>0</v>
      </c>
      <c r="AJ94" s="53">
        <v>1</v>
      </c>
      <c r="AK94" s="18">
        <v>2015</v>
      </c>
    </row>
    <row r="95" spans="1:37" s="1" customFormat="1" ht="36.75" customHeight="1">
      <c r="A95" s="61"/>
      <c r="B95" s="61"/>
      <c r="C95" s="61"/>
      <c r="D95" s="21"/>
      <c r="E95" s="21"/>
      <c r="F95" s="21"/>
      <c r="G95" s="22"/>
      <c r="H95" s="22"/>
      <c r="I95" s="18"/>
      <c r="J95" s="18"/>
      <c r="K95" s="18"/>
      <c r="L95" s="18"/>
      <c r="M95" s="18"/>
      <c r="N95" s="18"/>
      <c r="O95" s="18"/>
      <c r="P95" s="18"/>
      <c r="Q95" s="18"/>
      <c r="R95" s="18">
        <v>0</v>
      </c>
      <c r="S95" s="18">
        <v>6</v>
      </c>
      <c r="T95" s="18">
        <v>2</v>
      </c>
      <c r="U95" s="18">
        <v>0</v>
      </c>
      <c r="V95" s="18">
        <v>2</v>
      </c>
      <c r="W95" s="18">
        <v>0</v>
      </c>
      <c r="X95" s="18">
        <v>0</v>
      </c>
      <c r="Y95" s="18">
        <v>1</v>
      </c>
      <c r="Z95" s="18">
        <v>0</v>
      </c>
      <c r="AA95" s="18">
        <v>1</v>
      </c>
      <c r="AB95" s="48" t="s">
        <v>108</v>
      </c>
      <c r="AC95" s="18" t="s">
        <v>31</v>
      </c>
      <c r="AD95" s="18">
        <v>10</v>
      </c>
      <c r="AE95" s="18">
        <v>10</v>
      </c>
      <c r="AF95" s="18">
        <v>10</v>
      </c>
      <c r="AG95" s="18">
        <v>10</v>
      </c>
      <c r="AH95" s="18">
        <v>10</v>
      </c>
      <c r="AI95" s="18">
        <v>10</v>
      </c>
      <c r="AJ95" s="53">
        <f>AI95</f>
        <v>10</v>
      </c>
      <c r="AK95" s="18">
        <v>2014</v>
      </c>
    </row>
    <row r="96" spans="1:37" s="1" customFormat="1" ht="36">
      <c r="A96" s="61"/>
      <c r="B96" s="61"/>
      <c r="C96" s="61"/>
      <c r="D96" s="21"/>
      <c r="E96" s="21"/>
      <c r="F96" s="21"/>
      <c r="G96" s="22"/>
      <c r="H96" s="22"/>
      <c r="I96" s="18"/>
      <c r="J96" s="18"/>
      <c r="K96" s="18"/>
      <c r="L96" s="18"/>
      <c r="M96" s="18"/>
      <c r="N96" s="18"/>
      <c r="O96" s="18"/>
      <c r="P96" s="18"/>
      <c r="Q96" s="18"/>
      <c r="R96" s="18">
        <v>0</v>
      </c>
      <c r="S96" s="18">
        <v>6</v>
      </c>
      <c r="T96" s="18">
        <v>2</v>
      </c>
      <c r="U96" s="18">
        <v>0</v>
      </c>
      <c r="V96" s="18">
        <v>2</v>
      </c>
      <c r="W96" s="18">
        <v>0</v>
      </c>
      <c r="X96" s="18">
        <v>0</v>
      </c>
      <c r="Y96" s="18">
        <v>2</v>
      </c>
      <c r="Z96" s="18">
        <v>0</v>
      </c>
      <c r="AA96" s="18">
        <v>0</v>
      </c>
      <c r="AB96" s="56" t="s">
        <v>87</v>
      </c>
      <c r="AC96" s="18" t="s">
        <v>1</v>
      </c>
      <c r="AD96" s="52">
        <v>1</v>
      </c>
      <c r="AE96" s="52">
        <v>1</v>
      </c>
      <c r="AF96" s="52">
        <v>1</v>
      </c>
      <c r="AG96" s="52">
        <v>1</v>
      </c>
      <c r="AH96" s="52">
        <v>1</v>
      </c>
      <c r="AI96" s="52">
        <v>1</v>
      </c>
      <c r="AJ96" s="52">
        <v>1</v>
      </c>
      <c r="AK96" s="18">
        <v>2019</v>
      </c>
    </row>
    <row r="97" spans="1:37" s="1" customFormat="1" ht="36.75" customHeight="1">
      <c r="A97" s="61"/>
      <c r="B97" s="61"/>
      <c r="C97" s="61"/>
      <c r="D97" s="21"/>
      <c r="E97" s="21"/>
      <c r="F97" s="21"/>
      <c r="G97" s="22"/>
      <c r="H97" s="22"/>
      <c r="I97" s="18"/>
      <c r="J97" s="18"/>
      <c r="K97" s="18"/>
      <c r="L97" s="18"/>
      <c r="M97" s="18"/>
      <c r="N97" s="18"/>
      <c r="O97" s="18"/>
      <c r="P97" s="18"/>
      <c r="Q97" s="18"/>
      <c r="R97" s="18">
        <v>0</v>
      </c>
      <c r="S97" s="18">
        <v>6</v>
      </c>
      <c r="T97" s="18">
        <v>2</v>
      </c>
      <c r="U97" s="18">
        <v>0</v>
      </c>
      <c r="V97" s="18">
        <v>2</v>
      </c>
      <c r="W97" s="18">
        <v>0</v>
      </c>
      <c r="X97" s="18">
        <v>0</v>
      </c>
      <c r="Y97" s="18">
        <v>2</v>
      </c>
      <c r="Z97" s="18">
        <v>0</v>
      </c>
      <c r="AA97" s="18">
        <v>1</v>
      </c>
      <c r="AB97" s="48" t="s">
        <v>88</v>
      </c>
      <c r="AC97" s="18" t="s">
        <v>31</v>
      </c>
      <c r="AD97" s="71">
        <v>5</v>
      </c>
      <c r="AE97" s="71">
        <v>5</v>
      </c>
      <c r="AF97" s="71">
        <v>5</v>
      </c>
      <c r="AG97" s="71">
        <v>5</v>
      </c>
      <c r="AH97" s="71">
        <v>5</v>
      </c>
      <c r="AI97" s="71">
        <v>5</v>
      </c>
      <c r="AJ97" s="71">
        <v>5</v>
      </c>
      <c r="AK97" s="18">
        <v>2019</v>
      </c>
    </row>
    <row r="98" spans="1:37" s="1" customFormat="1" ht="24">
      <c r="A98" s="61"/>
      <c r="B98" s="61"/>
      <c r="C98" s="61"/>
      <c r="D98" s="21"/>
      <c r="E98" s="21"/>
      <c r="F98" s="21"/>
      <c r="G98" s="22"/>
      <c r="H98" s="22"/>
      <c r="I98" s="18"/>
      <c r="J98" s="18"/>
      <c r="K98" s="18"/>
      <c r="L98" s="18"/>
      <c r="M98" s="18"/>
      <c r="N98" s="18"/>
      <c r="O98" s="18"/>
      <c r="P98" s="18"/>
      <c r="Q98" s="18"/>
      <c r="R98" s="18">
        <v>0</v>
      </c>
      <c r="S98" s="18">
        <v>6</v>
      </c>
      <c r="T98" s="18">
        <v>2</v>
      </c>
      <c r="U98" s="18">
        <v>0</v>
      </c>
      <c r="V98" s="18">
        <v>2</v>
      </c>
      <c r="W98" s="18">
        <v>0</v>
      </c>
      <c r="X98" s="18">
        <v>0</v>
      </c>
      <c r="Y98" s="18">
        <v>2</v>
      </c>
      <c r="Z98" s="18">
        <v>0</v>
      </c>
      <c r="AA98" s="18">
        <v>2</v>
      </c>
      <c r="AB98" s="48" t="s">
        <v>129</v>
      </c>
      <c r="AC98" s="18" t="s">
        <v>29</v>
      </c>
      <c r="AD98" s="71">
        <v>250</v>
      </c>
      <c r="AE98" s="71">
        <v>200</v>
      </c>
      <c r="AF98" s="71">
        <v>176</v>
      </c>
      <c r="AG98" s="71">
        <v>170</v>
      </c>
      <c r="AH98" s="71">
        <v>170</v>
      </c>
      <c r="AI98" s="71">
        <v>170</v>
      </c>
      <c r="AJ98" s="71">
        <v>170</v>
      </c>
      <c r="AK98" s="18">
        <v>2017</v>
      </c>
    </row>
    <row r="99" spans="4:38" s="39" customFormat="1" ht="3" customHeight="1" hidden="1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5"/>
      <c r="Q99" s="35"/>
      <c r="R99" s="18">
        <v>0</v>
      </c>
      <c r="S99" s="18">
        <v>6</v>
      </c>
      <c r="T99" s="18">
        <v>2</v>
      </c>
      <c r="U99" s="18">
        <v>0</v>
      </c>
      <c r="V99" s="18">
        <v>2</v>
      </c>
      <c r="W99" s="18">
        <v>0</v>
      </c>
      <c r="X99" s="18">
        <v>0</v>
      </c>
      <c r="Y99" s="18">
        <v>2</v>
      </c>
      <c r="Z99" s="18">
        <v>0</v>
      </c>
      <c r="AA99" s="18">
        <v>2</v>
      </c>
      <c r="AB99" s="36" t="s">
        <v>4</v>
      </c>
      <c r="AC99" s="37" t="s">
        <v>30</v>
      </c>
      <c r="AD99" s="30">
        <v>11086.6</v>
      </c>
      <c r="AE99" s="38"/>
      <c r="AG99" s="40"/>
      <c r="AH99" s="40"/>
      <c r="AI99" s="40"/>
      <c r="AJ99" s="53">
        <v>155</v>
      </c>
      <c r="AK99" s="18">
        <v>2017</v>
      </c>
      <c r="AL99" s="40"/>
    </row>
    <row r="100" spans="4:38" s="39" customFormat="1" ht="12" hidden="1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5"/>
      <c r="Q100" s="35"/>
      <c r="R100" s="18">
        <v>0</v>
      </c>
      <c r="S100" s="18">
        <v>6</v>
      </c>
      <c r="T100" s="18">
        <v>2</v>
      </c>
      <c r="U100" s="18">
        <v>0</v>
      </c>
      <c r="V100" s="18">
        <v>2</v>
      </c>
      <c r="W100" s="18">
        <v>0</v>
      </c>
      <c r="X100" s="18">
        <v>0</v>
      </c>
      <c r="Y100" s="18">
        <v>2</v>
      </c>
      <c r="Z100" s="18">
        <v>0</v>
      </c>
      <c r="AA100" s="18">
        <v>2</v>
      </c>
      <c r="AB100" s="36" t="s">
        <v>5</v>
      </c>
      <c r="AC100" s="37" t="s">
        <v>30</v>
      </c>
      <c r="AD100" s="30">
        <f>11378.3+1865.6</f>
        <v>13243.9</v>
      </c>
      <c r="AE100" s="38"/>
      <c r="AG100" s="40"/>
      <c r="AH100" s="40"/>
      <c r="AI100" s="40"/>
      <c r="AJ100" s="53">
        <v>155</v>
      </c>
      <c r="AK100" s="18">
        <v>2017</v>
      </c>
      <c r="AL100" s="40"/>
    </row>
    <row r="101" spans="4:38" s="39" customFormat="1" ht="12" hidden="1"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5"/>
      <c r="Q101" s="35"/>
      <c r="R101" s="18">
        <v>0</v>
      </c>
      <c r="S101" s="18">
        <v>6</v>
      </c>
      <c r="T101" s="18">
        <v>2</v>
      </c>
      <c r="U101" s="18">
        <v>0</v>
      </c>
      <c r="V101" s="18">
        <v>2</v>
      </c>
      <c r="W101" s="18">
        <v>0</v>
      </c>
      <c r="X101" s="18">
        <v>0</v>
      </c>
      <c r="Y101" s="18">
        <v>2</v>
      </c>
      <c r="Z101" s="18">
        <v>0</v>
      </c>
      <c r="AA101" s="18">
        <v>2</v>
      </c>
      <c r="AB101" s="36" t="s">
        <v>3</v>
      </c>
      <c r="AC101" s="37" t="s">
        <v>30</v>
      </c>
      <c r="AD101" s="70">
        <f>AD30-(AD99+AD100)</f>
        <v>18530.899999999994</v>
      </c>
      <c r="AE101" s="41"/>
      <c r="AG101" s="40"/>
      <c r="AH101" s="40"/>
      <c r="AI101" s="40"/>
      <c r="AJ101" s="53">
        <v>155</v>
      </c>
      <c r="AK101" s="18">
        <v>2017</v>
      </c>
      <c r="AL101" s="40"/>
    </row>
    <row r="102" spans="1:37" s="1" customFormat="1" ht="36">
      <c r="A102" s="18">
        <v>0</v>
      </c>
      <c r="B102" s="18">
        <v>0</v>
      </c>
      <c r="C102" s="18">
        <v>1</v>
      </c>
      <c r="D102" s="18">
        <v>0</v>
      </c>
      <c r="E102" s="18">
        <v>4</v>
      </c>
      <c r="F102" s="18">
        <v>0</v>
      </c>
      <c r="G102" s="18">
        <v>8</v>
      </c>
      <c r="H102" s="18">
        <v>0</v>
      </c>
      <c r="I102" s="18">
        <v>6</v>
      </c>
      <c r="J102" s="18">
        <v>2</v>
      </c>
      <c r="K102" s="18">
        <v>0</v>
      </c>
      <c r="L102" s="18">
        <v>2</v>
      </c>
      <c r="M102" s="18">
        <v>2</v>
      </c>
      <c r="N102" s="18">
        <v>0</v>
      </c>
      <c r="O102" s="18">
        <v>0</v>
      </c>
      <c r="P102" s="18">
        <v>6</v>
      </c>
      <c r="Q102" s="18" t="s">
        <v>89</v>
      </c>
      <c r="R102" s="18">
        <v>0</v>
      </c>
      <c r="S102" s="18">
        <v>6</v>
      </c>
      <c r="T102" s="18">
        <v>2</v>
      </c>
      <c r="U102" s="18">
        <v>0</v>
      </c>
      <c r="V102" s="18">
        <v>2</v>
      </c>
      <c r="W102" s="18">
        <v>0</v>
      </c>
      <c r="X102" s="18">
        <v>0</v>
      </c>
      <c r="Y102" s="18">
        <v>3</v>
      </c>
      <c r="Z102" s="18">
        <v>0</v>
      </c>
      <c r="AA102" s="18">
        <v>0</v>
      </c>
      <c r="AB102" s="56" t="s">
        <v>101</v>
      </c>
      <c r="AC102" s="69" t="s">
        <v>11</v>
      </c>
      <c r="AD102" s="51">
        <v>0</v>
      </c>
      <c r="AE102" s="51">
        <v>0</v>
      </c>
      <c r="AF102" s="51">
        <f>24</f>
        <v>24</v>
      </c>
      <c r="AG102" s="51">
        <v>0</v>
      </c>
      <c r="AH102" s="51">
        <v>0</v>
      </c>
      <c r="AI102" s="51">
        <v>0</v>
      </c>
      <c r="AJ102" s="51">
        <f>SUM(AD102:AI102)</f>
        <v>24</v>
      </c>
      <c r="AK102" s="18">
        <v>2016</v>
      </c>
    </row>
    <row r="103" spans="1:37" s="1" customFormat="1" ht="24">
      <c r="A103" s="61"/>
      <c r="B103" s="61"/>
      <c r="C103" s="6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18">
        <v>0</v>
      </c>
      <c r="S103" s="18">
        <v>6</v>
      </c>
      <c r="T103" s="18">
        <v>2</v>
      </c>
      <c r="U103" s="18">
        <v>0</v>
      </c>
      <c r="V103" s="18">
        <v>2</v>
      </c>
      <c r="W103" s="18">
        <v>0</v>
      </c>
      <c r="X103" s="18">
        <v>0</v>
      </c>
      <c r="Y103" s="18">
        <v>3</v>
      </c>
      <c r="Z103" s="18">
        <v>0</v>
      </c>
      <c r="AA103" s="18">
        <v>1</v>
      </c>
      <c r="AB103" s="48" t="s">
        <v>102</v>
      </c>
      <c r="AC103" s="69" t="s">
        <v>29</v>
      </c>
      <c r="AD103" s="52">
        <v>0</v>
      </c>
      <c r="AE103" s="52">
        <v>0</v>
      </c>
      <c r="AF103" s="52">
        <v>120</v>
      </c>
      <c r="AG103" s="52">
        <v>0</v>
      </c>
      <c r="AH103" s="52" t="s">
        <v>109</v>
      </c>
      <c r="AI103" s="52" t="s">
        <v>109</v>
      </c>
      <c r="AJ103" s="53">
        <f>SUM(AD103:AI103)</f>
        <v>120</v>
      </c>
      <c r="AK103" s="18">
        <v>2016</v>
      </c>
    </row>
    <row r="104" spans="4:37" s="1" customFormat="1" ht="1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2"/>
      <c r="AC104" s="2"/>
      <c r="AD104" s="4"/>
      <c r="AE104" s="4"/>
      <c r="AF104" s="4"/>
      <c r="AG104" s="4"/>
      <c r="AH104" s="4"/>
      <c r="AI104" s="4"/>
      <c r="AJ104" s="4"/>
      <c r="AK104" s="4"/>
    </row>
    <row r="105" spans="4:37" s="1" customFormat="1" ht="1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2"/>
      <c r="AC105" s="2"/>
      <c r="AD105" s="4"/>
      <c r="AE105" s="4"/>
      <c r="AF105" s="4"/>
      <c r="AG105" s="4"/>
      <c r="AH105" s="4"/>
      <c r="AI105" s="4"/>
      <c r="AJ105" s="4"/>
      <c r="AK105" s="4"/>
    </row>
    <row r="106" spans="4:37" s="1" customFormat="1" ht="1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2"/>
      <c r="AC106" s="2"/>
      <c r="AD106" s="4"/>
      <c r="AE106" s="4"/>
      <c r="AF106" s="4"/>
      <c r="AG106" s="4"/>
      <c r="AH106" s="4"/>
      <c r="AI106" s="4"/>
      <c r="AJ106" s="4"/>
      <c r="AK106" s="4"/>
    </row>
    <row r="107" spans="4:37" s="1" customFormat="1" ht="1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2"/>
      <c r="AC107" s="2"/>
      <c r="AD107" s="4"/>
      <c r="AE107" s="4"/>
      <c r="AF107" s="4"/>
      <c r="AG107" s="4"/>
      <c r="AH107" s="4"/>
      <c r="AI107" s="4"/>
      <c r="AJ107" s="4"/>
      <c r="AK107" s="4"/>
    </row>
    <row r="108" spans="4:37" s="1" customFormat="1" ht="1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2"/>
      <c r="AC108" s="2"/>
      <c r="AD108" s="4"/>
      <c r="AE108" s="4"/>
      <c r="AF108" s="4"/>
      <c r="AG108" s="4"/>
      <c r="AH108" s="4"/>
      <c r="AI108" s="4"/>
      <c r="AJ108" s="4"/>
      <c r="AK108" s="4"/>
    </row>
    <row r="109" spans="4:37" s="1" customFormat="1" ht="1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4"/>
      <c r="AE109" s="4"/>
      <c r="AF109" s="4"/>
      <c r="AG109" s="4"/>
      <c r="AH109" s="4"/>
      <c r="AI109" s="4"/>
      <c r="AJ109" s="4"/>
      <c r="AK109" s="4"/>
    </row>
    <row r="110" spans="4:37" s="1" customFormat="1" ht="1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4"/>
      <c r="AE110" s="4"/>
      <c r="AF110" s="4"/>
      <c r="AG110" s="4"/>
      <c r="AH110" s="4"/>
      <c r="AI110" s="4"/>
      <c r="AJ110" s="4"/>
      <c r="AK110" s="4"/>
    </row>
    <row r="111" spans="4:37" s="1" customFormat="1" ht="1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4"/>
      <c r="AE111" s="4"/>
      <c r="AF111" s="4"/>
      <c r="AG111" s="4"/>
      <c r="AH111" s="4"/>
      <c r="AI111" s="4"/>
      <c r="AJ111" s="4"/>
      <c r="AK111" s="4"/>
    </row>
    <row r="112" spans="4:37" s="1" customFormat="1" ht="1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4"/>
      <c r="AE112" s="4"/>
      <c r="AF112" s="4"/>
      <c r="AG112" s="4"/>
      <c r="AH112" s="4"/>
      <c r="AI112" s="4"/>
      <c r="AJ112" s="4"/>
      <c r="AK112" s="4"/>
    </row>
    <row r="113" spans="4:37" s="1" customFormat="1" ht="1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4"/>
      <c r="AE113" s="4"/>
      <c r="AF113" s="4"/>
      <c r="AG113" s="4"/>
      <c r="AH113" s="4"/>
      <c r="AI113" s="4"/>
      <c r="AJ113" s="4"/>
      <c r="AK113" s="4"/>
    </row>
    <row r="114" spans="4:37" s="1" customFormat="1" ht="1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4"/>
      <c r="AE114" s="4"/>
      <c r="AF114" s="4"/>
      <c r="AG114" s="4"/>
      <c r="AH114" s="4"/>
      <c r="AI114" s="4"/>
      <c r="AJ114" s="4"/>
      <c r="AK114" s="4"/>
    </row>
    <row r="115" spans="4:37" s="1" customFormat="1" ht="1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4"/>
      <c r="AE115" s="4"/>
      <c r="AF115" s="4"/>
      <c r="AG115" s="4"/>
      <c r="AH115" s="4"/>
      <c r="AI115" s="4"/>
      <c r="AJ115" s="4"/>
      <c r="AK115" s="4"/>
    </row>
    <row r="116" spans="4:37" s="1" customFormat="1" ht="1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2"/>
      <c r="AC116" s="2"/>
      <c r="AD116" s="4"/>
      <c r="AE116" s="4"/>
      <c r="AF116" s="4"/>
      <c r="AG116" s="4"/>
      <c r="AH116" s="4"/>
      <c r="AI116" s="4"/>
      <c r="AJ116" s="4"/>
      <c r="AK116" s="4"/>
    </row>
    <row r="117" spans="4:37" s="1" customFormat="1" ht="1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4"/>
      <c r="AE117" s="4"/>
      <c r="AF117" s="4"/>
      <c r="AG117" s="4"/>
      <c r="AH117" s="4"/>
      <c r="AI117" s="4"/>
      <c r="AJ117" s="4"/>
      <c r="AK117" s="4"/>
    </row>
    <row r="118" spans="4:37" s="1" customFormat="1" ht="1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4"/>
      <c r="AE118" s="4"/>
      <c r="AF118" s="4"/>
      <c r="AG118" s="4"/>
      <c r="AH118" s="4"/>
      <c r="AI118" s="4"/>
      <c r="AJ118" s="4"/>
      <c r="AK118" s="4"/>
    </row>
    <row r="119" spans="4:37" s="1" customFormat="1" ht="1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2"/>
      <c r="AC119" s="2"/>
      <c r="AD119" s="4"/>
      <c r="AE119" s="4"/>
      <c r="AF119" s="4"/>
      <c r="AG119" s="4"/>
      <c r="AH119" s="4"/>
      <c r="AI119" s="4"/>
      <c r="AJ119" s="4"/>
      <c r="AK119" s="4"/>
    </row>
    <row r="120" spans="4:37" ht="15"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3"/>
      <c r="P120" s="43"/>
      <c r="Q120" s="43"/>
      <c r="R120" s="43"/>
      <c r="S120" s="43"/>
      <c r="T120" s="44"/>
      <c r="U120" s="44"/>
      <c r="V120" s="44"/>
      <c r="W120" s="44"/>
      <c r="X120" s="44"/>
      <c r="Y120" s="44"/>
      <c r="Z120" s="44"/>
      <c r="AA120" s="44"/>
      <c r="AB120" s="43"/>
      <c r="AC120" s="43"/>
      <c r="AD120" s="45"/>
      <c r="AE120" s="45"/>
      <c r="AF120" s="45"/>
      <c r="AG120" s="45"/>
      <c r="AH120" s="45"/>
      <c r="AI120" s="45"/>
      <c r="AJ120" s="45"/>
      <c r="AK120" s="45"/>
    </row>
    <row r="121" spans="4:37" ht="15"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3"/>
      <c r="P121" s="43"/>
      <c r="Q121" s="43"/>
      <c r="R121" s="43"/>
      <c r="S121" s="43"/>
      <c r="T121" s="44"/>
      <c r="U121" s="44"/>
      <c r="V121" s="44"/>
      <c r="W121" s="44"/>
      <c r="X121" s="44"/>
      <c r="Y121" s="44"/>
      <c r="Z121" s="44"/>
      <c r="AA121" s="44"/>
      <c r="AB121" s="43"/>
      <c r="AC121" s="43"/>
      <c r="AD121" s="45"/>
      <c r="AE121" s="45"/>
      <c r="AF121" s="45"/>
      <c r="AG121" s="45"/>
      <c r="AH121" s="45"/>
      <c r="AI121" s="45"/>
      <c r="AJ121" s="45"/>
      <c r="AK121" s="45"/>
    </row>
    <row r="122" spans="4:37" ht="15"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3"/>
      <c r="P122" s="43"/>
      <c r="Q122" s="43"/>
      <c r="R122" s="43"/>
      <c r="S122" s="43"/>
      <c r="T122" s="44"/>
      <c r="U122" s="44"/>
      <c r="V122" s="44"/>
      <c r="W122" s="44"/>
      <c r="X122" s="44"/>
      <c r="Y122" s="44"/>
      <c r="Z122" s="44"/>
      <c r="AA122" s="44"/>
      <c r="AB122" s="43"/>
      <c r="AC122" s="43"/>
      <c r="AD122" s="45"/>
      <c r="AE122" s="45"/>
      <c r="AF122" s="45"/>
      <c r="AG122" s="45"/>
      <c r="AH122" s="45"/>
      <c r="AI122" s="45"/>
      <c r="AJ122" s="45"/>
      <c r="AK122" s="45"/>
    </row>
    <row r="123" spans="4:37" ht="15"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3"/>
      <c r="P123" s="43"/>
      <c r="Q123" s="43"/>
      <c r="R123" s="43"/>
      <c r="S123" s="43"/>
      <c r="T123" s="44"/>
      <c r="U123" s="44"/>
      <c r="V123" s="44"/>
      <c r="W123" s="44"/>
      <c r="X123" s="44"/>
      <c r="Y123" s="44"/>
      <c r="Z123" s="44"/>
      <c r="AA123" s="44"/>
      <c r="AB123" s="43"/>
      <c r="AC123" s="43"/>
      <c r="AD123" s="45"/>
      <c r="AE123" s="45"/>
      <c r="AF123" s="45"/>
      <c r="AG123" s="45"/>
      <c r="AH123" s="45"/>
      <c r="AI123" s="45"/>
      <c r="AJ123" s="45"/>
      <c r="AK123" s="45"/>
    </row>
    <row r="124" spans="4:37" ht="15"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3"/>
      <c r="P124" s="43"/>
      <c r="Q124" s="43"/>
      <c r="R124" s="43"/>
      <c r="S124" s="43"/>
      <c r="T124" s="44"/>
      <c r="U124" s="44"/>
      <c r="V124" s="44"/>
      <c r="W124" s="44"/>
      <c r="X124" s="44"/>
      <c r="Y124" s="44"/>
      <c r="Z124" s="44"/>
      <c r="AA124" s="44"/>
      <c r="AB124" s="43"/>
      <c r="AC124" s="43"/>
      <c r="AD124" s="45"/>
      <c r="AE124" s="45"/>
      <c r="AF124" s="45"/>
      <c r="AG124" s="45"/>
      <c r="AH124" s="45"/>
      <c r="AI124" s="45"/>
      <c r="AJ124" s="45"/>
      <c r="AK124" s="45"/>
    </row>
    <row r="125" spans="4:37" ht="15"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3"/>
      <c r="P125" s="43"/>
      <c r="Q125" s="43"/>
      <c r="R125" s="43"/>
      <c r="S125" s="43"/>
      <c r="T125" s="44"/>
      <c r="U125" s="44"/>
      <c r="V125" s="44"/>
      <c r="W125" s="44"/>
      <c r="X125" s="44"/>
      <c r="Y125" s="44"/>
      <c r="Z125" s="44"/>
      <c r="AA125" s="44"/>
      <c r="AB125" s="43"/>
      <c r="AC125" s="43"/>
      <c r="AD125" s="45"/>
      <c r="AE125" s="45"/>
      <c r="AF125" s="45"/>
      <c r="AG125" s="45"/>
      <c r="AH125" s="45"/>
      <c r="AI125" s="45"/>
      <c r="AJ125" s="45"/>
      <c r="AK125" s="45"/>
    </row>
    <row r="126" spans="4:37" ht="15"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43"/>
      <c r="Q126" s="43"/>
      <c r="R126" s="43"/>
      <c r="S126" s="43"/>
      <c r="T126" s="44"/>
      <c r="U126" s="44"/>
      <c r="V126" s="44"/>
      <c r="W126" s="44"/>
      <c r="X126" s="44"/>
      <c r="Y126" s="44"/>
      <c r="Z126" s="44"/>
      <c r="AA126" s="44"/>
      <c r="AB126" s="43"/>
      <c r="AC126" s="43"/>
      <c r="AD126" s="45"/>
      <c r="AE126" s="45"/>
      <c r="AF126" s="45"/>
      <c r="AG126" s="45"/>
      <c r="AH126" s="45"/>
      <c r="AI126" s="45"/>
      <c r="AJ126" s="45"/>
      <c r="AK126" s="45"/>
    </row>
    <row r="127" spans="4:37" ht="15"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3"/>
      <c r="P127" s="43"/>
      <c r="Q127" s="43"/>
      <c r="R127" s="43"/>
      <c r="S127" s="43"/>
      <c r="T127" s="44"/>
      <c r="U127" s="44"/>
      <c r="V127" s="44"/>
      <c r="W127" s="44"/>
      <c r="X127" s="44"/>
      <c r="Y127" s="44"/>
      <c r="Z127" s="44"/>
      <c r="AA127" s="44"/>
      <c r="AB127" s="43"/>
      <c r="AC127" s="43"/>
      <c r="AD127" s="45"/>
      <c r="AE127" s="45"/>
      <c r="AF127" s="45"/>
      <c r="AG127" s="45"/>
      <c r="AH127" s="45"/>
      <c r="AI127" s="45"/>
      <c r="AJ127" s="45"/>
      <c r="AK127" s="45"/>
    </row>
    <row r="128" spans="4:37" ht="15"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3"/>
      <c r="P128" s="43"/>
      <c r="Q128" s="43"/>
      <c r="R128" s="43"/>
      <c r="S128" s="43"/>
      <c r="T128" s="44"/>
      <c r="U128" s="44"/>
      <c r="V128" s="44"/>
      <c r="W128" s="44"/>
      <c r="X128" s="44"/>
      <c r="Y128" s="44"/>
      <c r="Z128" s="44"/>
      <c r="AA128" s="44"/>
      <c r="AB128" s="43"/>
      <c r="AC128" s="43"/>
      <c r="AD128" s="45"/>
      <c r="AE128" s="45"/>
      <c r="AF128" s="45"/>
      <c r="AG128" s="45"/>
      <c r="AH128" s="45"/>
      <c r="AI128" s="45"/>
      <c r="AJ128" s="45"/>
      <c r="AK128" s="45"/>
    </row>
    <row r="129" spans="4:37" ht="15"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3"/>
      <c r="P129" s="43"/>
      <c r="Q129" s="43"/>
      <c r="R129" s="43"/>
      <c r="S129" s="43"/>
      <c r="T129" s="44"/>
      <c r="U129" s="44"/>
      <c r="V129" s="44"/>
      <c r="W129" s="44"/>
      <c r="X129" s="44"/>
      <c r="Y129" s="44"/>
      <c r="Z129" s="44"/>
      <c r="AA129" s="44"/>
      <c r="AB129" s="43"/>
      <c r="AC129" s="43"/>
      <c r="AD129" s="45"/>
      <c r="AE129" s="45"/>
      <c r="AF129" s="45"/>
      <c r="AG129" s="45"/>
      <c r="AH129" s="45"/>
      <c r="AI129" s="45"/>
      <c r="AJ129" s="45"/>
      <c r="AK129" s="45"/>
    </row>
    <row r="130" spans="4:37" ht="15"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3"/>
      <c r="P130" s="43"/>
      <c r="Q130" s="43"/>
      <c r="R130" s="43"/>
      <c r="S130" s="43"/>
      <c r="T130" s="44"/>
      <c r="U130" s="44"/>
      <c r="V130" s="44"/>
      <c r="W130" s="44"/>
      <c r="X130" s="44"/>
      <c r="Y130" s="44"/>
      <c r="Z130" s="44"/>
      <c r="AA130" s="44"/>
      <c r="AB130" s="43"/>
      <c r="AC130" s="43"/>
      <c r="AD130" s="45"/>
      <c r="AE130" s="45"/>
      <c r="AF130" s="45"/>
      <c r="AG130" s="45"/>
      <c r="AH130" s="45"/>
      <c r="AI130" s="45"/>
      <c r="AJ130" s="45"/>
      <c r="AK130" s="45"/>
    </row>
    <row r="131" spans="4:37" ht="15"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3"/>
      <c r="P131" s="43"/>
      <c r="Q131" s="43"/>
      <c r="R131" s="43"/>
      <c r="S131" s="43"/>
      <c r="T131" s="44"/>
      <c r="U131" s="44"/>
      <c r="V131" s="44"/>
      <c r="W131" s="44"/>
      <c r="X131" s="44"/>
      <c r="Y131" s="44"/>
      <c r="Z131" s="44"/>
      <c r="AA131" s="44"/>
      <c r="AB131" s="43"/>
      <c r="AC131" s="43"/>
      <c r="AD131" s="45"/>
      <c r="AE131" s="45"/>
      <c r="AF131" s="45"/>
      <c r="AG131" s="45"/>
      <c r="AH131" s="45"/>
      <c r="AI131" s="45"/>
      <c r="AJ131" s="45"/>
      <c r="AK131" s="45"/>
    </row>
    <row r="132" spans="4:37" ht="15"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3"/>
      <c r="P132" s="43"/>
      <c r="Q132" s="43"/>
      <c r="R132" s="43"/>
      <c r="S132" s="43"/>
      <c r="T132" s="44"/>
      <c r="U132" s="44"/>
      <c r="V132" s="44"/>
      <c r="W132" s="44"/>
      <c r="X132" s="44"/>
      <c r="Y132" s="44"/>
      <c r="Z132" s="44"/>
      <c r="AA132" s="44"/>
      <c r="AB132" s="43"/>
      <c r="AC132" s="43"/>
      <c r="AD132" s="45"/>
      <c r="AE132" s="45"/>
      <c r="AF132" s="45"/>
      <c r="AG132" s="45"/>
      <c r="AH132" s="45"/>
      <c r="AI132" s="45"/>
      <c r="AJ132" s="45"/>
      <c r="AK132" s="45"/>
    </row>
    <row r="133" spans="4:37" ht="15"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3"/>
      <c r="P133" s="43"/>
      <c r="Q133" s="43"/>
      <c r="R133" s="43"/>
      <c r="S133" s="43"/>
      <c r="T133" s="44"/>
      <c r="U133" s="44"/>
      <c r="V133" s="44"/>
      <c r="W133" s="44"/>
      <c r="X133" s="44"/>
      <c r="Y133" s="44"/>
      <c r="Z133" s="44"/>
      <c r="AA133" s="44"/>
      <c r="AB133" s="43"/>
      <c r="AC133" s="43"/>
      <c r="AD133" s="45"/>
      <c r="AE133" s="45"/>
      <c r="AF133" s="45"/>
      <c r="AG133" s="45"/>
      <c r="AH133" s="45"/>
      <c r="AI133" s="45"/>
      <c r="AJ133" s="45"/>
      <c r="AK133" s="45"/>
    </row>
    <row r="134" spans="4:37" ht="15"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3"/>
      <c r="P134" s="43"/>
      <c r="Q134" s="43"/>
      <c r="R134" s="43"/>
      <c r="S134" s="43"/>
      <c r="T134" s="44"/>
      <c r="U134" s="44"/>
      <c r="V134" s="44"/>
      <c r="W134" s="44"/>
      <c r="X134" s="44"/>
      <c r="Y134" s="44"/>
      <c r="Z134" s="44"/>
      <c r="AA134" s="44"/>
      <c r="AB134" s="43"/>
      <c r="AC134" s="43"/>
      <c r="AD134" s="45"/>
      <c r="AE134" s="45"/>
      <c r="AF134" s="45"/>
      <c r="AG134" s="45"/>
      <c r="AH134" s="45"/>
      <c r="AI134" s="45"/>
      <c r="AJ134" s="45"/>
      <c r="AK134" s="45"/>
    </row>
    <row r="135" spans="4:37" ht="15"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3"/>
      <c r="P135" s="43"/>
      <c r="Q135" s="43"/>
      <c r="R135" s="43"/>
      <c r="S135" s="43"/>
      <c r="T135" s="44"/>
      <c r="U135" s="44"/>
      <c r="V135" s="44"/>
      <c r="W135" s="44"/>
      <c r="X135" s="44"/>
      <c r="Y135" s="44"/>
      <c r="Z135" s="44"/>
      <c r="AA135" s="44"/>
      <c r="AB135" s="43"/>
      <c r="AC135" s="43"/>
      <c r="AD135" s="45"/>
      <c r="AE135" s="45"/>
      <c r="AF135" s="45"/>
      <c r="AG135" s="45"/>
      <c r="AH135" s="45"/>
      <c r="AI135" s="45"/>
      <c r="AJ135" s="45"/>
      <c r="AK135" s="45"/>
    </row>
    <row r="136" spans="4:37" ht="15"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3"/>
      <c r="P136" s="43"/>
      <c r="Q136" s="43"/>
      <c r="R136" s="43"/>
      <c r="S136" s="43"/>
      <c r="T136" s="44"/>
      <c r="U136" s="44"/>
      <c r="V136" s="44"/>
      <c r="W136" s="44"/>
      <c r="X136" s="44"/>
      <c r="Y136" s="44"/>
      <c r="Z136" s="44"/>
      <c r="AA136" s="44"/>
      <c r="AB136" s="43"/>
      <c r="AC136" s="43"/>
      <c r="AD136" s="45"/>
      <c r="AE136" s="45"/>
      <c r="AF136" s="45"/>
      <c r="AG136" s="45"/>
      <c r="AH136" s="45"/>
      <c r="AI136" s="45"/>
      <c r="AJ136" s="45"/>
      <c r="AK136" s="45"/>
    </row>
    <row r="137" spans="4:37" ht="15"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3"/>
      <c r="P137" s="43"/>
      <c r="Q137" s="43"/>
      <c r="R137" s="43"/>
      <c r="S137" s="43"/>
      <c r="T137" s="44"/>
      <c r="U137" s="44"/>
      <c r="V137" s="44"/>
      <c r="W137" s="44"/>
      <c r="X137" s="44"/>
      <c r="Y137" s="44"/>
      <c r="Z137" s="44"/>
      <c r="AA137" s="44"/>
      <c r="AB137" s="43"/>
      <c r="AC137" s="43"/>
      <c r="AD137" s="45"/>
      <c r="AE137" s="45"/>
      <c r="AF137" s="45"/>
      <c r="AG137" s="45"/>
      <c r="AH137" s="45"/>
      <c r="AI137" s="45"/>
      <c r="AJ137" s="45"/>
      <c r="AK137" s="45"/>
    </row>
    <row r="138" spans="4:37" ht="15"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3"/>
      <c r="P138" s="43"/>
      <c r="Q138" s="43"/>
      <c r="R138" s="43"/>
      <c r="S138" s="43"/>
      <c r="T138" s="44"/>
      <c r="U138" s="44"/>
      <c r="V138" s="44"/>
      <c r="W138" s="44"/>
      <c r="X138" s="44"/>
      <c r="Y138" s="44"/>
      <c r="Z138" s="44"/>
      <c r="AA138" s="44"/>
      <c r="AB138" s="43"/>
      <c r="AC138" s="43"/>
      <c r="AD138" s="45"/>
      <c r="AE138" s="45"/>
      <c r="AF138" s="45"/>
      <c r="AG138" s="45"/>
      <c r="AH138" s="45"/>
      <c r="AI138" s="45"/>
      <c r="AJ138" s="45"/>
      <c r="AK138" s="45"/>
    </row>
    <row r="139" spans="4:37" ht="15"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3"/>
      <c r="T139" s="44"/>
      <c r="U139" s="44"/>
      <c r="V139" s="44"/>
      <c r="W139" s="44"/>
      <c r="X139" s="44"/>
      <c r="Y139" s="44"/>
      <c r="Z139" s="44"/>
      <c r="AA139" s="44"/>
      <c r="AB139" s="43"/>
      <c r="AC139" s="43"/>
      <c r="AD139" s="45"/>
      <c r="AE139" s="45"/>
      <c r="AF139" s="45"/>
      <c r="AG139" s="45"/>
      <c r="AH139" s="45"/>
      <c r="AI139" s="45"/>
      <c r="AJ139" s="45"/>
      <c r="AK139" s="45"/>
    </row>
    <row r="140" spans="4:37" ht="15"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3"/>
      <c r="T140" s="44"/>
      <c r="U140" s="44"/>
      <c r="V140" s="44"/>
      <c r="W140" s="44"/>
      <c r="X140" s="44"/>
      <c r="Y140" s="44"/>
      <c r="Z140" s="44"/>
      <c r="AA140" s="44"/>
      <c r="AB140" s="43"/>
      <c r="AC140" s="43"/>
      <c r="AD140" s="45"/>
      <c r="AE140" s="45"/>
      <c r="AF140" s="45"/>
      <c r="AG140" s="45"/>
      <c r="AH140" s="45"/>
      <c r="AI140" s="45"/>
      <c r="AJ140" s="45"/>
      <c r="AK140" s="45"/>
    </row>
    <row r="141" spans="4:37" ht="15"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3"/>
      <c r="P141" s="43"/>
      <c r="Q141" s="43"/>
      <c r="R141" s="43"/>
      <c r="S141" s="43"/>
      <c r="T141" s="44"/>
      <c r="U141" s="44"/>
      <c r="V141" s="44"/>
      <c r="W141" s="44"/>
      <c r="X141" s="44"/>
      <c r="Y141" s="44"/>
      <c r="Z141" s="44"/>
      <c r="AA141" s="44"/>
      <c r="AB141" s="43"/>
      <c r="AC141" s="43"/>
      <c r="AD141" s="45"/>
      <c r="AE141" s="45"/>
      <c r="AF141" s="45"/>
      <c r="AG141" s="45"/>
      <c r="AH141" s="45"/>
      <c r="AI141" s="45"/>
      <c r="AJ141" s="45"/>
      <c r="AK141" s="45"/>
    </row>
    <row r="142" spans="4:37" ht="15"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3"/>
      <c r="P142" s="43"/>
      <c r="Q142" s="43"/>
      <c r="R142" s="43"/>
      <c r="S142" s="43"/>
      <c r="T142" s="44"/>
      <c r="U142" s="44"/>
      <c r="V142" s="44"/>
      <c r="W142" s="44"/>
      <c r="X142" s="44"/>
      <c r="Y142" s="44"/>
      <c r="Z142" s="44"/>
      <c r="AA142" s="44"/>
      <c r="AB142" s="43"/>
      <c r="AC142" s="43"/>
      <c r="AD142" s="45"/>
      <c r="AE142" s="45"/>
      <c r="AF142" s="45"/>
      <c r="AG142" s="45"/>
      <c r="AH142" s="45"/>
      <c r="AI142" s="45"/>
      <c r="AJ142" s="45"/>
      <c r="AK142" s="45"/>
    </row>
    <row r="143" spans="4:37" ht="15"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Q143" s="43"/>
      <c r="R143" s="43"/>
      <c r="S143" s="43"/>
      <c r="T143" s="44"/>
      <c r="U143" s="44"/>
      <c r="V143" s="44"/>
      <c r="W143" s="44"/>
      <c r="X143" s="44"/>
      <c r="Y143" s="44"/>
      <c r="Z143" s="44"/>
      <c r="AA143" s="44"/>
      <c r="AB143" s="43"/>
      <c r="AC143" s="43"/>
      <c r="AD143" s="45"/>
      <c r="AE143" s="45"/>
      <c r="AF143" s="45"/>
      <c r="AG143" s="45"/>
      <c r="AH143" s="45"/>
      <c r="AI143" s="45"/>
      <c r="AJ143" s="45"/>
      <c r="AK143" s="45"/>
    </row>
    <row r="144" spans="4:37" ht="15"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3"/>
      <c r="P144" s="43"/>
      <c r="Q144" s="43"/>
      <c r="R144" s="43"/>
      <c r="S144" s="43"/>
      <c r="T144" s="44"/>
      <c r="U144" s="44"/>
      <c r="V144" s="44"/>
      <c r="W144" s="44"/>
      <c r="X144" s="44"/>
      <c r="Y144" s="44"/>
      <c r="Z144" s="44"/>
      <c r="AA144" s="44"/>
      <c r="AB144" s="43"/>
      <c r="AC144" s="43"/>
      <c r="AD144" s="45"/>
      <c r="AE144" s="45"/>
      <c r="AF144" s="45"/>
      <c r="AG144" s="45"/>
      <c r="AH144" s="45"/>
      <c r="AI144" s="45"/>
      <c r="AJ144" s="45"/>
      <c r="AK144" s="45"/>
    </row>
    <row r="145" spans="4:37" ht="15"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3"/>
      <c r="P145" s="43"/>
      <c r="Q145" s="43"/>
      <c r="R145" s="43"/>
      <c r="S145" s="43"/>
      <c r="T145" s="44"/>
      <c r="U145" s="44"/>
      <c r="V145" s="44"/>
      <c r="W145" s="44"/>
      <c r="X145" s="44"/>
      <c r="Y145" s="44"/>
      <c r="Z145" s="44"/>
      <c r="AA145" s="44"/>
      <c r="AB145" s="43"/>
      <c r="AC145" s="43"/>
      <c r="AD145" s="45"/>
      <c r="AE145" s="45"/>
      <c r="AF145" s="45"/>
      <c r="AG145" s="45"/>
      <c r="AH145" s="45"/>
      <c r="AI145" s="45"/>
      <c r="AJ145" s="45"/>
      <c r="AK145" s="45"/>
    </row>
    <row r="146" spans="4:37" ht="15"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3"/>
      <c r="P146" s="43"/>
      <c r="Q146" s="43"/>
      <c r="R146" s="43"/>
      <c r="S146" s="43"/>
      <c r="T146" s="44"/>
      <c r="U146" s="44"/>
      <c r="V146" s="44"/>
      <c r="W146" s="44"/>
      <c r="X146" s="44"/>
      <c r="Y146" s="44"/>
      <c r="Z146" s="44"/>
      <c r="AA146" s="44"/>
      <c r="AB146" s="43"/>
      <c r="AC146" s="43"/>
      <c r="AD146" s="45"/>
      <c r="AE146" s="45"/>
      <c r="AF146" s="45"/>
      <c r="AG146" s="45"/>
      <c r="AH146" s="45"/>
      <c r="AI146" s="45"/>
      <c r="AJ146" s="45"/>
      <c r="AK146" s="45"/>
    </row>
    <row r="147" spans="4:37" ht="15"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3"/>
      <c r="P147" s="43"/>
      <c r="Q147" s="43"/>
      <c r="R147" s="43"/>
      <c r="S147" s="43"/>
      <c r="T147" s="44"/>
      <c r="U147" s="44"/>
      <c r="V147" s="44"/>
      <c r="W147" s="44"/>
      <c r="X147" s="44"/>
      <c r="Y147" s="44"/>
      <c r="Z147" s="44"/>
      <c r="AA147" s="44"/>
      <c r="AB147" s="43"/>
      <c r="AC147" s="43"/>
      <c r="AD147" s="45"/>
      <c r="AE147" s="45"/>
      <c r="AF147" s="45"/>
      <c r="AG147" s="45"/>
      <c r="AH147" s="45"/>
      <c r="AI147" s="45"/>
      <c r="AJ147" s="45"/>
      <c r="AK147" s="45"/>
    </row>
    <row r="148" spans="4:37" ht="15"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3"/>
      <c r="P148" s="43"/>
      <c r="Q148" s="43"/>
      <c r="R148" s="43"/>
      <c r="S148" s="43"/>
      <c r="T148" s="44"/>
      <c r="U148" s="44"/>
      <c r="V148" s="44"/>
      <c r="W148" s="44"/>
      <c r="X148" s="44"/>
      <c r="Y148" s="44"/>
      <c r="Z148" s="44"/>
      <c r="AA148" s="44"/>
      <c r="AB148" s="43"/>
      <c r="AC148" s="43"/>
      <c r="AD148" s="45"/>
      <c r="AE148" s="45"/>
      <c r="AF148" s="45"/>
      <c r="AG148" s="45"/>
      <c r="AH148" s="45"/>
      <c r="AI148" s="45"/>
      <c r="AJ148" s="45"/>
      <c r="AK148" s="45"/>
    </row>
    <row r="149" spans="4:37" ht="15"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3"/>
      <c r="P149" s="43"/>
      <c r="Q149" s="43"/>
      <c r="R149" s="43"/>
      <c r="S149" s="43"/>
      <c r="T149" s="44"/>
      <c r="U149" s="44"/>
      <c r="V149" s="44"/>
      <c r="W149" s="44"/>
      <c r="X149" s="44"/>
      <c r="Y149" s="44"/>
      <c r="Z149" s="44"/>
      <c r="AA149" s="44"/>
      <c r="AB149" s="43"/>
      <c r="AC149" s="43"/>
      <c r="AD149" s="45"/>
      <c r="AE149" s="45"/>
      <c r="AF149" s="45"/>
      <c r="AG149" s="45"/>
      <c r="AH149" s="45"/>
      <c r="AI149" s="45"/>
      <c r="AJ149" s="45"/>
      <c r="AK149" s="45"/>
    </row>
    <row r="150" spans="4:37" ht="15"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3"/>
      <c r="P150" s="43"/>
      <c r="Q150" s="43"/>
      <c r="R150" s="43"/>
      <c r="S150" s="43"/>
      <c r="T150" s="44"/>
      <c r="U150" s="44"/>
      <c r="V150" s="44"/>
      <c r="W150" s="44"/>
      <c r="X150" s="44"/>
      <c r="Y150" s="44"/>
      <c r="Z150" s="44"/>
      <c r="AA150" s="44"/>
      <c r="AB150" s="43"/>
      <c r="AC150" s="43"/>
      <c r="AD150" s="45"/>
      <c r="AE150" s="45"/>
      <c r="AF150" s="45"/>
      <c r="AG150" s="45"/>
      <c r="AH150" s="45"/>
      <c r="AI150" s="45"/>
      <c r="AJ150" s="45"/>
      <c r="AK150" s="45"/>
    </row>
    <row r="151" spans="4:37" ht="15"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3"/>
      <c r="P151" s="43"/>
      <c r="Q151" s="43"/>
      <c r="R151" s="43"/>
      <c r="S151" s="43"/>
      <c r="T151" s="44"/>
      <c r="U151" s="44"/>
      <c r="V151" s="44"/>
      <c r="W151" s="44"/>
      <c r="X151" s="44"/>
      <c r="Y151" s="44"/>
      <c r="Z151" s="44"/>
      <c r="AA151" s="44"/>
      <c r="AB151" s="43"/>
      <c r="AC151" s="43"/>
      <c r="AD151" s="45"/>
      <c r="AE151" s="45"/>
      <c r="AF151" s="45"/>
      <c r="AG151" s="45"/>
      <c r="AH151" s="45"/>
      <c r="AI151" s="45"/>
      <c r="AJ151" s="45"/>
      <c r="AK151" s="45"/>
    </row>
    <row r="152" spans="4:37" ht="15"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3"/>
      <c r="P152" s="43"/>
      <c r="Q152" s="43"/>
      <c r="R152" s="43"/>
      <c r="S152" s="43"/>
      <c r="T152" s="44"/>
      <c r="U152" s="44"/>
      <c r="V152" s="44"/>
      <c r="W152" s="44"/>
      <c r="X152" s="44"/>
      <c r="Y152" s="44"/>
      <c r="Z152" s="44"/>
      <c r="AA152" s="44"/>
      <c r="AB152" s="43"/>
      <c r="AC152" s="43"/>
      <c r="AD152" s="45"/>
      <c r="AE152" s="45"/>
      <c r="AF152" s="45"/>
      <c r="AG152" s="45"/>
      <c r="AH152" s="45"/>
      <c r="AI152" s="45"/>
      <c r="AJ152" s="45"/>
      <c r="AK152" s="45"/>
    </row>
    <row r="153" spans="4:37" ht="15"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3"/>
      <c r="P153" s="43"/>
      <c r="Q153" s="43"/>
      <c r="R153" s="43"/>
      <c r="S153" s="43"/>
      <c r="T153" s="44"/>
      <c r="U153" s="44"/>
      <c r="V153" s="44"/>
      <c r="W153" s="44"/>
      <c r="X153" s="44"/>
      <c r="Y153" s="44"/>
      <c r="Z153" s="44"/>
      <c r="AA153" s="44"/>
      <c r="AB153" s="43"/>
      <c r="AC153" s="43"/>
      <c r="AD153" s="45"/>
      <c r="AE153" s="45"/>
      <c r="AF153" s="45"/>
      <c r="AG153" s="45"/>
      <c r="AH153" s="45"/>
      <c r="AI153" s="45"/>
      <c r="AJ153" s="45"/>
      <c r="AK153" s="45"/>
    </row>
    <row r="154" spans="4:37" ht="15"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3"/>
      <c r="P154" s="43"/>
      <c r="Q154" s="43"/>
      <c r="R154" s="43"/>
      <c r="S154" s="43"/>
      <c r="T154" s="44"/>
      <c r="U154" s="44"/>
      <c r="V154" s="44"/>
      <c r="W154" s="44"/>
      <c r="X154" s="44"/>
      <c r="Y154" s="44"/>
      <c r="Z154" s="44"/>
      <c r="AA154" s="44"/>
      <c r="AB154" s="43"/>
      <c r="AC154" s="43"/>
      <c r="AD154" s="45"/>
      <c r="AE154" s="45"/>
      <c r="AF154" s="45"/>
      <c r="AG154" s="45"/>
      <c r="AH154" s="45"/>
      <c r="AI154" s="45"/>
      <c r="AJ154" s="45"/>
      <c r="AK154" s="45"/>
    </row>
    <row r="155" spans="4:37" ht="15"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3"/>
      <c r="P155" s="43"/>
      <c r="Q155" s="43"/>
      <c r="R155" s="43"/>
      <c r="S155" s="43"/>
      <c r="T155" s="44"/>
      <c r="U155" s="44"/>
      <c r="V155" s="44"/>
      <c r="W155" s="44"/>
      <c r="X155" s="44"/>
      <c r="Y155" s="44"/>
      <c r="Z155" s="44"/>
      <c r="AA155" s="44"/>
      <c r="AB155" s="43"/>
      <c r="AC155" s="43"/>
      <c r="AD155" s="45"/>
      <c r="AE155" s="45"/>
      <c r="AF155" s="45"/>
      <c r="AG155" s="45"/>
      <c r="AH155" s="45"/>
      <c r="AI155" s="45"/>
      <c r="AJ155" s="45"/>
      <c r="AK155" s="45"/>
    </row>
    <row r="156" spans="4:37" ht="15"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3"/>
      <c r="P156" s="43"/>
      <c r="Q156" s="43"/>
      <c r="R156" s="43"/>
      <c r="S156" s="43"/>
      <c r="T156" s="44"/>
      <c r="U156" s="44"/>
      <c r="V156" s="44"/>
      <c r="W156" s="44"/>
      <c r="X156" s="44"/>
      <c r="Y156" s="44"/>
      <c r="Z156" s="44"/>
      <c r="AA156" s="44"/>
      <c r="AB156" s="43"/>
      <c r="AC156" s="43"/>
      <c r="AD156" s="45"/>
      <c r="AE156" s="45"/>
      <c r="AF156" s="45"/>
      <c r="AG156" s="45"/>
      <c r="AH156" s="45"/>
      <c r="AI156" s="45"/>
      <c r="AJ156" s="45"/>
      <c r="AK156" s="45"/>
    </row>
    <row r="157" spans="4:37" ht="15"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3"/>
      <c r="P157" s="43"/>
      <c r="Q157" s="43"/>
      <c r="R157" s="43"/>
      <c r="S157" s="43"/>
      <c r="T157" s="44"/>
      <c r="U157" s="44"/>
      <c r="V157" s="44"/>
      <c r="W157" s="44"/>
      <c r="X157" s="44"/>
      <c r="Y157" s="44"/>
      <c r="Z157" s="44"/>
      <c r="AA157" s="44"/>
      <c r="AB157" s="43"/>
      <c r="AC157" s="43"/>
      <c r="AD157" s="45"/>
      <c r="AE157" s="45"/>
      <c r="AF157" s="45"/>
      <c r="AG157" s="45"/>
      <c r="AH157" s="45"/>
      <c r="AI157" s="45"/>
      <c r="AJ157" s="45"/>
      <c r="AK157" s="45"/>
    </row>
    <row r="158" spans="4:37" ht="15"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3"/>
      <c r="P158" s="43"/>
      <c r="Q158" s="43"/>
      <c r="R158" s="43"/>
      <c r="S158" s="43"/>
      <c r="T158" s="44"/>
      <c r="U158" s="44"/>
      <c r="V158" s="44"/>
      <c r="W158" s="44"/>
      <c r="X158" s="44"/>
      <c r="Y158" s="44"/>
      <c r="Z158" s="44"/>
      <c r="AA158" s="44"/>
      <c r="AB158" s="43"/>
      <c r="AC158" s="43"/>
      <c r="AD158" s="45"/>
      <c r="AE158" s="45"/>
      <c r="AF158" s="45"/>
      <c r="AG158" s="45"/>
      <c r="AH158" s="45"/>
      <c r="AI158" s="45"/>
      <c r="AJ158" s="45"/>
      <c r="AK158" s="45"/>
    </row>
    <row r="159" spans="4:37" ht="15"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3"/>
      <c r="P159" s="43"/>
      <c r="Q159" s="43"/>
      <c r="R159" s="43"/>
      <c r="S159" s="43"/>
      <c r="T159" s="44"/>
      <c r="U159" s="44"/>
      <c r="V159" s="44"/>
      <c r="W159" s="44"/>
      <c r="X159" s="44"/>
      <c r="Y159" s="44"/>
      <c r="Z159" s="44"/>
      <c r="AA159" s="44"/>
      <c r="AB159" s="43"/>
      <c r="AC159" s="43"/>
      <c r="AD159" s="45"/>
      <c r="AE159" s="45"/>
      <c r="AF159" s="45"/>
      <c r="AG159" s="45"/>
      <c r="AH159" s="45"/>
      <c r="AI159" s="45"/>
      <c r="AJ159" s="45"/>
      <c r="AK159" s="45"/>
    </row>
    <row r="160" spans="4:37" ht="15"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3"/>
      <c r="P160" s="43"/>
      <c r="Q160" s="43"/>
      <c r="R160" s="43"/>
      <c r="S160" s="43"/>
      <c r="T160" s="44"/>
      <c r="U160" s="44"/>
      <c r="V160" s="44"/>
      <c r="W160" s="44"/>
      <c r="X160" s="44"/>
      <c r="Y160" s="44"/>
      <c r="Z160" s="44"/>
      <c r="AA160" s="44"/>
      <c r="AB160" s="43"/>
      <c r="AC160" s="43"/>
      <c r="AD160" s="45"/>
      <c r="AE160" s="45"/>
      <c r="AF160" s="45"/>
      <c r="AG160" s="45"/>
      <c r="AH160" s="45"/>
      <c r="AI160" s="45"/>
      <c r="AJ160" s="45"/>
      <c r="AK160" s="45"/>
    </row>
    <row r="161" spans="4:37" ht="15"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3"/>
      <c r="P161" s="43"/>
      <c r="Q161" s="43"/>
      <c r="R161" s="43"/>
      <c r="S161" s="43"/>
      <c r="T161" s="44"/>
      <c r="U161" s="44"/>
      <c r="V161" s="44"/>
      <c r="W161" s="44"/>
      <c r="X161" s="44"/>
      <c r="Y161" s="44"/>
      <c r="Z161" s="44"/>
      <c r="AA161" s="44"/>
      <c r="AB161" s="43"/>
      <c r="AC161" s="43"/>
      <c r="AD161" s="45"/>
      <c r="AE161" s="45"/>
      <c r="AF161" s="45"/>
      <c r="AG161" s="45"/>
      <c r="AH161" s="45"/>
      <c r="AI161" s="45"/>
      <c r="AJ161" s="45"/>
      <c r="AK161" s="45"/>
    </row>
    <row r="162" spans="4:37" ht="15"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3"/>
      <c r="P162" s="43"/>
      <c r="Q162" s="43"/>
      <c r="R162" s="43"/>
      <c r="S162" s="43"/>
      <c r="T162" s="44"/>
      <c r="U162" s="44"/>
      <c r="V162" s="44"/>
      <c r="W162" s="44"/>
      <c r="X162" s="44"/>
      <c r="Y162" s="44"/>
      <c r="Z162" s="44"/>
      <c r="AA162" s="44"/>
      <c r="AB162" s="43"/>
      <c r="AC162" s="43"/>
      <c r="AD162" s="45"/>
      <c r="AE162" s="45"/>
      <c r="AF162" s="45"/>
      <c r="AG162" s="45"/>
      <c r="AH162" s="45"/>
      <c r="AI162" s="45"/>
      <c r="AJ162" s="45"/>
      <c r="AK162" s="45"/>
    </row>
    <row r="163" spans="4:37" ht="15"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3"/>
      <c r="P163" s="43"/>
      <c r="Q163" s="43"/>
      <c r="R163" s="43"/>
      <c r="S163" s="43"/>
      <c r="T163" s="44"/>
      <c r="U163" s="44"/>
      <c r="V163" s="44"/>
      <c r="W163" s="44"/>
      <c r="X163" s="44"/>
      <c r="Y163" s="44"/>
      <c r="Z163" s="44"/>
      <c r="AA163" s="44"/>
      <c r="AB163" s="43"/>
      <c r="AC163" s="43"/>
      <c r="AD163" s="45"/>
      <c r="AE163" s="45"/>
      <c r="AF163" s="45"/>
      <c r="AG163" s="45"/>
      <c r="AH163" s="45"/>
      <c r="AI163" s="45"/>
      <c r="AJ163" s="45"/>
      <c r="AK163" s="45"/>
    </row>
    <row r="164" spans="4:37" ht="15"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3"/>
      <c r="P164" s="43"/>
      <c r="Q164" s="43"/>
      <c r="R164" s="43"/>
      <c r="S164" s="43"/>
      <c r="T164" s="44"/>
      <c r="U164" s="44"/>
      <c r="V164" s="44"/>
      <c r="W164" s="44"/>
      <c r="X164" s="44"/>
      <c r="Y164" s="44"/>
      <c r="Z164" s="44"/>
      <c r="AA164" s="44"/>
      <c r="AB164" s="43"/>
      <c r="AC164" s="43"/>
      <c r="AD164" s="45"/>
      <c r="AE164" s="45"/>
      <c r="AF164" s="45"/>
      <c r="AG164" s="45"/>
      <c r="AH164" s="45"/>
      <c r="AI164" s="45"/>
      <c r="AJ164" s="45"/>
      <c r="AK164" s="45"/>
    </row>
    <row r="165" spans="4:37" ht="15"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3"/>
      <c r="P165" s="43"/>
      <c r="Q165" s="43"/>
      <c r="R165" s="43"/>
      <c r="S165" s="43"/>
      <c r="T165" s="44"/>
      <c r="U165" s="44"/>
      <c r="V165" s="44"/>
      <c r="W165" s="44"/>
      <c r="X165" s="44"/>
      <c r="Y165" s="44"/>
      <c r="Z165" s="44"/>
      <c r="AA165" s="44"/>
      <c r="AB165" s="43"/>
      <c r="AC165" s="43"/>
      <c r="AD165" s="45"/>
      <c r="AE165" s="45"/>
      <c r="AF165" s="45"/>
      <c r="AG165" s="45"/>
      <c r="AH165" s="45"/>
      <c r="AI165" s="45"/>
      <c r="AJ165" s="45"/>
      <c r="AK165" s="45"/>
    </row>
    <row r="166" spans="4:37" ht="15"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3"/>
      <c r="P166" s="43"/>
      <c r="Q166" s="43"/>
      <c r="R166" s="43"/>
      <c r="S166" s="43"/>
      <c r="T166" s="44"/>
      <c r="U166" s="44"/>
      <c r="V166" s="44"/>
      <c r="W166" s="44"/>
      <c r="X166" s="44"/>
      <c r="Y166" s="44"/>
      <c r="Z166" s="44"/>
      <c r="AA166" s="44"/>
      <c r="AB166" s="43"/>
      <c r="AC166" s="43"/>
      <c r="AD166" s="45"/>
      <c r="AE166" s="45"/>
      <c r="AF166" s="45"/>
      <c r="AG166" s="45"/>
      <c r="AH166" s="45"/>
      <c r="AI166" s="45"/>
      <c r="AJ166" s="45"/>
      <c r="AK166" s="45"/>
    </row>
    <row r="167" spans="4:37" ht="15"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3"/>
      <c r="P167" s="43"/>
      <c r="Q167" s="43"/>
      <c r="R167" s="43"/>
      <c r="S167" s="43"/>
      <c r="T167" s="44"/>
      <c r="U167" s="44"/>
      <c r="V167" s="44"/>
      <c r="W167" s="44"/>
      <c r="X167" s="44"/>
      <c r="Y167" s="44"/>
      <c r="Z167" s="44"/>
      <c r="AA167" s="44"/>
      <c r="AB167" s="43"/>
      <c r="AC167" s="43"/>
      <c r="AD167" s="45"/>
      <c r="AE167" s="45"/>
      <c r="AF167" s="45"/>
      <c r="AG167" s="45"/>
      <c r="AH167" s="45"/>
      <c r="AI167" s="45"/>
      <c r="AJ167" s="45"/>
      <c r="AK167" s="45"/>
    </row>
    <row r="168" spans="4:37" ht="15"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3"/>
      <c r="P168" s="43"/>
      <c r="Q168" s="43"/>
      <c r="R168" s="43"/>
      <c r="S168" s="43"/>
      <c r="T168" s="44"/>
      <c r="U168" s="44"/>
      <c r="V168" s="44"/>
      <c r="W168" s="44"/>
      <c r="X168" s="44"/>
      <c r="Y168" s="44"/>
      <c r="Z168" s="44"/>
      <c r="AA168" s="44"/>
      <c r="AB168" s="43"/>
      <c r="AC168" s="43"/>
      <c r="AD168" s="45"/>
      <c r="AE168" s="45"/>
      <c r="AF168" s="45"/>
      <c r="AG168" s="45"/>
      <c r="AH168" s="45"/>
      <c r="AI168" s="45"/>
      <c r="AJ168" s="45"/>
      <c r="AK168" s="45"/>
    </row>
    <row r="169" spans="4:37" ht="15"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3"/>
      <c r="P169" s="43"/>
      <c r="Q169" s="43"/>
      <c r="R169" s="43"/>
      <c r="S169" s="43"/>
      <c r="T169" s="44"/>
      <c r="U169" s="44"/>
      <c r="V169" s="44"/>
      <c r="W169" s="44"/>
      <c r="X169" s="44"/>
      <c r="Y169" s="44"/>
      <c r="Z169" s="44"/>
      <c r="AA169" s="44"/>
      <c r="AB169" s="43"/>
      <c r="AC169" s="43"/>
      <c r="AD169" s="45"/>
      <c r="AE169" s="45"/>
      <c r="AF169" s="45"/>
      <c r="AG169" s="45"/>
      <c r="AH169" s="45"/>
      <c r="AI169" s="45"/>
      <c r="AJ169" s="45"/>
      <c r="AK169" s="45"/>
    </row>
    <row r="170" spans="4:37" ht="15"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3"/>
      <c r="P170" s="43"/>
      <c r="Q170" s="43"/>
      <c r="R170" s="43"/>
      <c r="S170" s="43"/>
      <c r="T170" s="44"/>
      <c r="U170" s="44"/>
      <c r="V170" s="44"/>
      <c r="W170" s="44"/>
      <c r="X170" s="44"/>
      <c r="Y170" s="44"/>
      <c r="Z170" s="44"/>
      <c r="AA170" s="44"/>
      <c r="AB170" s="43"/>
      <c r="AC170" s="43"/>
      <c r="AD170" s="45"/>
      <c r="AE170" s="45"/>
      <c r="AF170" s="45"/>
      <c r="AG170" s="45"/>
      <c r="AH170" s="45"/>
      <c r="AI170" s="45"/>
      <c r="AJ170" s="45"/>
      <c r="AK170" s="45"/>
    </row>
    <row r="171" spans="4:37" ht="15"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3"/>
      <c r="P171" s="43"/>
      <c r="Q171" s="43"/>
      <c r="R171" s="43"/>
      <c r="S171" s="43"/>
      <c r="T171" s="44"/>
      <c r="U171" s="44"/>
      <c r="V171" s="44"/>
      <c r="W171" s="44"/>
      <c r="X171" s="44"/>
      <c r="Y171" s="44"/>
      <c r="Z171" s="44"/>
      <c r="AA171" s="44"/>
      <c r="AB171" s="43"/>
      <c r="AC171" s="43"/>
      <c r="AD171" s="45"/>
      <c r="AE171" s="45"/>
      <c r="AF171" s="45"/>
      <c r="AG171" s="45"/>
      <c r="AH171" s="45"/>
      <c r="AI171" s="45"/>
      <c r="AJ171" s="45"/>
      <c r="AK171" s="45"/>
    </row>
    <row r="172" spans="4:37" ht="15"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3"/>
      <c r="P172" s="43"/>
      <c r="Q172" s="43"/>
      <c r="R172" s="43"/>
      <c r="S172" s="43"/>
      <c r="T172" s="44"/>
      <c r="U172" s="44"/>
      <c r="V172" s="44"/>
      <c r="W172" s="44"/>
      <c r="X172" s="44"/>
      <c r="Y172" s="44"/>
      <c r="Z172" s="44"/>
      <c r="AA172" s="44"/>
      <c r="AB172" s="43"/>
      <c r="AC172" s="43"/>
      <c r="AD172" s="45"/>
      <c r="AE172" s="45"/>
      <c r="AF172" s="45"/>
      <c r="AG172" s="45"/>
      <c r="AH172" s="45"/>
      <c r="AI172" s="45"/>
      <c r="AJ172" s="45"/>
      <c r="AK172" s="45"/>
    </row>
    <row r="173" spans="4:37" ht="15"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3"/>
      <c r="P173" s="43"/>
      <c r="Q173" s="43"/>
      <c r="R173" s="43"/>
      <c r="S173" s="43"/>
      <c r="T173" s="44"/>
      <c r="U173" s="44"/>
      <c r="V173" s="44"/>
      <c r="W173" s="44"/>
      <c r="X173" s="44"/>
      <c r="Y173" s="44"/>
      <c r="Z173" s="44"/>
      <c r="AA173" s="44"/>
      <c r="AB173" s="43"/>
      <c r="AC173" s="43"/>
      <c r="AD173" s="45"/>
      <c r="AE173" s="45"/>
      <c r="AF173" s="45"/>
      <c r="AG173" s="45"/>
      <c r="AH173" s="45"/>
      <c r="AI173" s="45"/>
      <c r="AJ173" s="45"/>
      <c r="AK173" s="45"/>
    </row>
    <row r="174" spans="4:37" ht="15"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3"/>
      <c r="P174" s="43"/>
      <c r="Q174" s="43"/>
      <c r="R174" s="43"/>
      <c r="S174" s="43"/>
      <c r="T174" s="44"/>
      <c r="U174" s="44"/>
      <c r="V174" s="44"/>
      <c r="W174" s="44"/>
      <c r="X174" s="44"/>
      <c r="Y174" s="44"/>
      <c r="Z174" s="44"/>
      <c r="AA174" s="44"/>
      <c r="AB174" s="43"/>
      <c r="AC174" s="43"/>
      <c r="AD174" s="45"/>
      <c r="AE174" s="45"/>
      <c r="AF174" s="45"/>
      <c r="AG174" s="45"/>
      <c r="AH174" s="45"/>
      <c r="AI174" s="45"/>
      <c r="AJ174" s="45"/>
      <c r="AK174" s="45"/>
    </row>
    <row r="175" spans="4:37" ht="15"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3"/>
      <c r="P175" s="43"/>
      <c r="Q175" s="43"/>
      <c r="R175" s="43"/>
      <c r="S175" s="43"/>
      <c r="T175" s="44"/>
      <c r="U175" s="44"/>
      <c r="V175" s="44"/>
      <c r="W175" s="44"/>
      <c r="X175" s="44"/>
      <c r="Y175" s="44"/>
      <c r="Z175" s="44"/>
      <c r="AA175" s="44"/>
      <c r="AB175" s="43"/>
      <c r="AC175" s="43"/>
      <c r="AD175" s="45"/>
      <c r="AE175" s="45"/>
      <c r="AF175" s="45"/>
      <c r="AG175" s="45"/>
      <c r="AH175" s="45"/>
      <c r="AI175" s="45"/>
      <c r="AJ175" s="45"/>
      <c r="AK175" s="45"/>
    </row>
    <row r="176" spans="4:37" ht="15"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3"/>
      <c r="P176" s="43"/>
      <c r="Q176" s="43"/>
      <c r="R176" s="43"/>
      <c r="S176" s="43"/>
      <c r="T176" s="44"/>
      <c r="U176" s="44"/>
      <c r="V176" s="44"/>
      <c r="W176" s="44"/>
      <c r="X176" s="44"/>
      <c r="Y176" s="44"/>
      <c r="Z176" s="44"/>
      <c r="AA176" s="44"/>
      <c r="AB176" s="43"/>
      <c r="AC176" s="43"/>
      <c r="AD176" s="45"/>
      <c r="AE176" s="45"/>
      <c r="AF176" s="45"/>
      <c r="AG176" s="45"/>
      <c r="AH176" s="45"/>
      <c r="AI176" s="45"/>
      <c r="AJ176" s="45"/>
      <c r="AK176" s="45"/>
    </row>
    <row r="177" spans="4:37" ht="15"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3"/>
      <c r="P177" s="43"/>
      <c r="Q177" s="43"/>
      <c r="R177" s="43"/>
      <c r="S177" s="43"/>
      <c r="T177" s="44"/>
      <c r="U177" s="44"/>
      <c r="V177" s="44"/>
      <c r="W177" s="44"/>
      <c r="X177" s="44"/>
      <c r="Y177" s="44"/>
      <c r="Z177" s="44"/>
      <c r="AA177" s="44"/>
      <c r="AB177" s="43"/>
      <c r="AC177" s="43"/>
      <c r="AD177" s="45"/>
      <c r="AE177" s="45"/>
      <c r="AF177" s="45"/>
      <c r="AG177" s="45"/>
      <c r="AH177" s="45"/>
      <c r="AI177" s="45"/>
      <c r="AJ177" s="45"/>
      <c r="AK177" s="45"/>
    </row>
    <row r="178" spans="4:37" ht="15"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3"/>
      <c r="P178" s="43"/>
      <c r="Q178" s="43"/>
      <c r="R178" s="43"/>
      <c r="S178" s="43"/>
      <c r="T178" s="44"/>
      <c r="U178" s="44"/>
      <c r="V178" s="44"/>
      <c r="W178" s="44"/>
      <c r="X178" s="44"/>
      <c r="Y178" s="44"/>
      <c r="Z178" s="44"/>
      <c r="AA178" s="44"/>
      <c r="AB178" s="43"/>
      <c r="AC178" s="43"/>
      <c r="AD178" s="45"/>
      <c r="AE178" s="45"/>
      <c r="AF178" s="45"/>
      <c r="AG178" s="45"/>
      <c r="AH178" s="45"/>
      <c r="AI178" s="45"/>
      <c r="AJ178" s="45"/>
      <c r="AK178" s="45"/>
    </row>
    <row r="179" spans="4:37" ht="15"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3"/>
      <c r="P179" s="43"/>
      <c r="Q179" s="43"/>
      <c r="R179" s="43"/>
      <c r="S179" s="43"/>
      <c r="T179" s="44"/>
      <c r="U179" s="44"/>
      <c r="V179" s="44"/>
      <c r="W179" s="44"/>
      <c r="X179" s="44"/>
      <c r="Y179" s="44"/>
      <c r="Z179" s="44"/>
      <c r="AA179" s="44"/>
      <c r="AB179" s="43"/>
      <c r="AC179" s="43"/>
      <c r="AD179" s="45"/>
      <c r="AE179" s="45"/>
      <c r="AF179" s="45"/>
      <c r="AG179" s="45"/>
      <c r="AH179" s="45"/>
      <c r="AI179" s="45"/>
      <c r="AJ179" s="45"/>
      <c r="AK179" s="45"/>
    </row>
    <row r="180" spans="4:37" ht="15"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3"/>
      <c r="P180" s="43"/>
      <c r="Q180" s="43"/>
      <c r="R180" s="43"/>
      <c r="S180" s="43"/>
      <c r="T180" s="44"/>
      <c r="U180" s="44"/>
      <c r="V180" s="44"/>
      <c r="W180" s="44"/>
      <c r="X180" s="44"/>
      <c r="Y180" s="44"/>
      <c r="Z180" s="44"/>
      <c r="AA180" s="44"/>
      <c r="AB180" s="43"/>
      <c r="AC180" s="43"/>
      <c r="AD180" s="45"/>
      <c r="AE180" s="45"/>
      <c r="AF180" s="45"/>
      <c r="AG180" s="45"/>
      <c r="AH180" s="45"/>
      <c r="AI180" s="45"/>
      <c r="AJ180" s="45"/>
      <c r="AK180" s="45"/>
    </row>
    <row r="181" spans="4:37" ht="15"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3"/>
      <c r="P181" s="43"/>
      <c r="Q181" s="43"/>
      <c r="R181" s="43"/>
      <c r="S181" s="43"/>
      <c r="T181" s="44"/>
      <c r="U181" s="44"/>
      <c r="V181" s="44"/>
      <c r="W181" s="44"/>
      <c r="X181" s="44"/>
      <c r="Y181" s="44"/>
      <c r="Z181" s="44"/>
      <c r="AA181" s="44"/>
      <c r="AB181" s="43"/>
      <c r="AC181" s="43"/>
      <c r="AD181" s="45"/>
      <c r="AE181" s="45"/>
      <c r="AF181" s="45"/>
      <c r="AG181" s="45"/>
      <c r="AH181" s="45"/>
      <c r="AI181" s="45"/>
      <c r="AJ181" s="45"/>
      <c r="AK181" s="45"/>
    </row>
    <row r="182" spans="4:37" ht="15"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3"/>
      <c r="P182" s="43"/>
      <c r="Q182" s="43"/>
      <c r="R182" s="43"/>
      <c r="S182" s="43"/>
      <c r="T182" s="44"/>
      <c r="U182" s="44"/>
      <c r="V182" s="44"/>
      <c r="W182" s="44"/>
      <c r="X182" s="44"/>
      <c r="Y182" s="44"/>
      <c r="Z182" s="44"/>
      <c r="AA182" s="44"/>
      <c r="AB182" s="43"/>
      <c r="AC182" s="43"/>
      <c r="AD182" s="45"/>
      <c r="AE182" s="45"/>
      <c r="AF182" s="45"/>
      <c r="AG182" s="45"/>
      <c r="AH182" s="45"/>
      <c r="AI182" s="45"/>
      <c r="AJ182" s="45"/>
      <c r="AK182" s="45"/>
    </row>
    <row r="183" spans="4:37" ht="15"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3"/>
      <c r="P183" s="43"/>
      <c r="Q183" s="43"/>
      <c r="R183" s="43"/>
      <c r="S183" s="43"/>
      <c r="T183" s="44"/>
      <c r="U183" s="44"/>
      <c r="V183" s="44"/>
      <c r="W183" s="44"/>
      <c r="X183" s="44"/>
      <c r="Y183" s="44"/>
      <c r="Z183" s="44"/>
      <c r="AA183" s="44"/>
      <c r="AB183" s="43"/>
      <c r="AC183" s="43"/>
      <c r="AD183" s="45"/>
      <c r="AE183" s="45"/>
      <c r="AF183" s="45"/>
      <c r="AG183" s="45"/>
      <c r="AH183" s="45"/>
      <c r="AI183" s="45"/>
      <c r="AJ183" s="45"/>
      <c r="AK183" s="45"/>
    </row>
    <row r="184" spans="4:37" ht="15"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3"/>
      <c r="P184" s="43"/>
      <c r="Q184" s="43"/>
      <c r="R184" s="43"/>
      <c r="S184" s="43"/>
      <c r="T184" s="44"/>
      <c r="U184" s="44"/>
      <c r="V184" s="44"/>
      <c r="W184" s="44"/>
      <c r="X184" s="44"/>
      <c r="Y184" s="44"/>
      <c r="Z184" s="44"/>
      <c r="AA184" s="44"/>
      <c r="AB184" s="43"/>
      <c r="AC184" s="43"/>
      <c r="AD184" s="45"/>
      <c r="AE184" s="45"/>
      <c r="AF184" s="45"/>
      <c r="AG184" s="45"/>
      <c r="AH184" s="45"/>
      <c r="AI184" s="45"/>
      <c r="AJ184" s="45"/>
      <c r="AK184" s="45"/>
    </row>
    <row r="185" spans="4:37" ht="15"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3"/>
      <c r="P185" s="43"/>
      <c r="Q185" s="43"/>
      <c r="R185" s="43"/>
      <c r="S185" s="43"/>
      <c r="T185" s="44"/>
      <c r="U185" s="44"/>
      <c r="V185" s="44"/>
      <c r="W185" s="44"/>
      <c r="X185" s="44"/>
      <c r="Y185" s="44"/>
      <c r="Z185" s="44"/>
      <c r="AA185" s="44"/>
      <c r="AB185" s="43"/>
      <c r="AC185" s="43"/>
      <c r="AD185" s="45"/>
      <c r="AE185" s="45"/>
      <c r="AF185" s="45"/>
      <c r="AG185" s="45"/>
      <c r="AH185" s="45"/>
      <c r="AI185" s="45"/>
      <c r="AJ185" s="45"/>
      <c r="AK185" s="45"/>
    </row>
    <row r="186" spans="4:37" ht="15"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3"/>
      <c r="P186" s="43"/>
      <c r="Q186" s="43"/>
      <c r="R186" s="43"/>
      <c r="S186" s="43"/>
      <c r="T186" s="44"/>
      <c r="U186" s="44"/>
      <c r="V186" s="44"/>
      <c r="W186" s="44"/>
      <c r="X186" s="44"/>
      <c r="Y186" s="44"/>
      <c r="Z186" s="44"/>
      <c r="AA186" s="44"/>
      <c r="AB186" s="43"/>
      <c r="AC186" s="43"/>
      <c r="AD186" s="45"/>
      <c r="AE186" s="45"/>
      <c r="AF186" s="45"/>
      <c r="AG186" s="45"/>
      <c r="AH186" s="45"/>
      <c r="AI186" s="45"/>
      <c r="AJ186" s="45"/>
      <c r="AK186" s="45"/>
    </row>
    <row r="187" spans="4:37" ht="15"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3"/>
      <c r="P187" s="43"/>
      <c r="Q187" s="43"/>
      <c r="R187" s="43"/>
      <c r="S187" s="43"/>
      <c r="T187" s="44"/>
      <c r="U187" s="44"/>
      <c r="V187" s="44"/>
      <c r="W187" s="44"/>
      <c r="X187" s="44"/>
      <c r="Y187" s="44"/>
      <c r="Z187" s="44"/>
      <c r="AA187" s="44"/>
      <c r="AB187" s="43"/>
      <c r="AC187" s="43"/>
      <c r="AD187" s="45"/>
      <c r="AE187" s="45"/>
      <c r="AF187" s="45"/>
      <c r="AG187" s="45"/>
      <c r="AH187" s="45"/>
      <c r="AI187" s="45"/>
      <c r="AJ187" s="45"/>
      <c r="AK187" s="45"/>
    </row>
    <row r="188" spans="4:37" ht="15"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3"/>
      <c r="P188" s="43"/>
      <c r="Q188" s="43"/>
      <c r="R188" s="43"/>
      <c r="S188" s="43"/>
      <c r="T188" s="44"/>
      <c r="U188" s="44"/>
      <c r="V188" s="44"/>
      <c r="W188" s="44"/>
      <c r="X188" s="44"/>
      <c r="Y188" s="44"/>
      <c r="Z188" s="44"/>
      <c r="AA188" s="44"/>
      <c r="AB188" s="43"/>
      <c r="AC188" s="43"/>
      <c r="AD188" s="45"/>
      <c r="AE188" s="45"/>
      <c r="AF188" s="45"/>
      <c r="AG188" s="45"/>
      <c r="AH188" s="45"/>
      <c r="AI188" s="45"/>
      <c r="AJ188" s="45"/>
      <c r="AK188" s="45"/>
    </row>
    <row r="189" spans="4:37" ht="15"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3"/>
      <c r="P189" s="43"/>
      <c r="Q189" s="43"/>
      <c r="R189" s="43"/>
      <c r="S189" s="43"/>
      <c r="T189" s="44"/>
      <c r="U189" s="44"/>
      <c r="V189" s="44"/>
      <c r="W189" s="44"/>
      <c r="X189" s="44"/>
      <c r="Y189" s="44"/>
      <c r="Z189" s="44"/>
      <c r="AA189" s="44"/>
      <c r="AB189" s="43"/>
      <c r="AC189" s="43"/>
      <c r="AD189" s="45"/>
      <c r="AE189" s="45"/>
      <c r="AF189" s="45"/>
      <c r="AG189" s="45"/>
      <c r="AH189" s="45"/>
      <c r="AI189" s="45"/>
      <c r="AJ189" s="45"/>
      <c r="AK189" s="45"/>
    </row>
    <row r="190" spans="4:37" ht="15"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3"/>
      <c r="P190" s="43"/>
      <c r="Q190" s="43"/>
      <c r="R190" s="43"/>
      <c r="S190" s="43"/>
      <c r="T190" s="44"/>
      <c r="U190" s="44"/>
      <c r="V190" s="44"/>
      <c r="W190" s="44"/>
      <c r="X190" s="44"/>
      <c r="Y190" s="44"/>
      <c r="Z190" s="44"/>
      <c r="AA190" s="44"/>
      <c r="AB190" s="43"/>
      <c r="AC190" s="43"/>
      <c r="AD190" s="45"/>
      <c r="AE190" s="45"/>
      <c r="AF190" s="45"/>
      <c r="AG190" s="45"/>
      <c r="AH190" s="45"/>
      <c r="AI190" s="45"/>
      <c r="AJ190" s="45"/>
      <c r="AK190" s="45"/>
    </row>
    <row r="191" spans="4:37" ht="15"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3"/>
      <c r="P191" s="43"/>
      <c r="Q191" s="43"/>
      <c r="R191" s="43"/>
      <c r="S191" s="43"/>
      <c r="T191" s="44"/>
      <c r="U191" s="44"/>
      <c r="V191" s="44"/>
      <c r="W191" s="44"/>
      <c r="X191" s="44"/>
      <c r="Y191" s="44"/>
      <c r="Z191" s="44"/>
      <c r="AA191" s="44"/>
      <c r="AB191" s="43"/>
      <c r="AC191" s="43"/>
      <c r="AD191" s="45"/>
      <c r="AE191" s="45"/>
      <c r="AF191" s="45"/>
      <c r="AG191" s="45"/>
      <c r="AH191" s="45"/>
      <c r="AI191" s="45"/>
      <c r="AJ191" s="45"/>
      <c r="AK191" s="45"/>
    </row>
    <row r="192" spans="4:37" ht="15"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3"/>
      <c r="P192" s="43"/>
      <c r="Q192" s="43"/>
      <c r="R192" s="43"/>
      <c r="S192" s="43"/>
      <c r="T192" s="44"/>
      <c r="U192" s="44"/>
      <c r="V192" s="44"/>
      <c r="W192" s="44"/>
      <c r="X192" s="44"/>
      <c r="Y192" s="44"/>
      <c r="Z192" s="44"/>
      <c r="AA192" s="44"/>
      <c r="AB192" s="43"/>
      <c r="AC192" s="43"/>
      <c r="AD192" s="45"/>
      <c r="AE192" s="45"/>
      <c r="AF192" s="45"/>
      <c r="AG192" s="45"/>
      <c r="AH192" s="45"/>
      <c r="AI192" s="45"/>
      <c r="AJ192" s="45"/>
      <c r="AK192" s="45"/>
    </row>
    <row r="193" spans="4:37" ht="15"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3"/>
      <c r="P193" s="43"/>
      <c r="Q193" s="43"/>
      <c r="R193" s="43"/>
      <c r="S193" s="43"/>
      <c r="T193" s="44"/>
      <c r="U193" s="44"/>
      <c r="V193" s="44"/>
      <c r="W193" s="44"/>
      <c r="X193" s="44"/>
      <c r="Y193" s="44"/>
      <c r="Z193" s="44"/>
      <c r="AA193" s="44"/>
      <c r="AB193" s="43"/>
      <c r="AC193" s="43"/>
      <c r="AD193" s="45"/>
      <c r="AE193" s="45"/>
      <c r="AF193" s="45"/>
      <c r="AG193" s="45"/>
      <c r="AH193" s="45"/>
      <c r="AI193" s="45"/>
      <c r="AJ193" s="45"/>
      <c r="AK193" s="45"/>
    </row>
    <row r="194" spans="4:37" ht="15"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3"/>
      <c r="P194" s="43"/>
      <c r="Q194" s="43"/>
      <c r="R194" s="43"/>
      <c r="S194" s="43"/>
      <c r="T194" s="44"/>
      <c r="U194" s="44"/>
      <c r="V194" s="44"/>
      <c r="W194" s="44"/>
      <c r="X194" s="44"/>
      <c r="Y194" s="44"/>
      <c r="Z194" s="44"/>
      <c r="AA194" s="44"/>
      <c r="AB194" s="43"/>
      <c r="AC194" s="43"/>
      <c r="AD194" s="45"/>
      <c r="AE194" s="45"/>
      <c r="AF194" s="45"/>
      <c r="AG194" s="45"/>
      <c r="AH194" s="45"/>
      <c r="AI194" s="45"/>
      <c r="AJ194" s="45"/>
      <c r="AK194" s="45"/>
    </row>
    <row r="195" spans="4:37" ht="15"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3"/>
      <c r="P195" s="43"/>
      <c r="Q195" s="43"/>
      <c r="R195" s="43"/>
      <c r="S195" s="43"/>
      <c r="T195" s="44"/>
      <c r="U195" s="44"/>
      <c r="V195" s="44"/>
      <c r="W195" s="44"/>
      <c r="X195" s="44"/>
      <c r="Y195" s="44"/>
      <c r="Z195" s="44"/>
      <c r="AA195" s="44"/>
      <c r="AB195" s="43"/>
      <c r="AC195" s="43"/>
      <c r="AD195" s="45"/>
      <c r="AE195" s="45"/>
      <c r="AF195" s="45"/>
      <c r="AG195" s="45"/>
      <c r="AH195" s="45"/>
      <c r="AI195" s="45"/>
      <c r="AJ195" s="45"/>
      <c r="AK195" s="45"/>
    </row>
    <row r="196" spans="4:37" ht="15"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3"/>
      <c r="P196" s="43"/>
      <c r="Q196" s="43"/>
      <c r="R196" s="43"/>
      <c r="S196" s="43"/>
      <c r="T196" s="44"/>
      <c r="U196" s="44"/>
      <c r="V196" s="44"/>
      <c r="W196" s="44"/>
      <c r="X196" s="44"/>
      <c r="Y196" s="44"/>
      <c r="Z196" s="44"/>
      <c r="AA196" s="44"/>
      <c r="AB196" s="43"/>
      <c r="AC196" s="43"/>
      <c r="AD196" s="45"/>
      <c r="AE196" s="45"/>
      <c r="AF196" s="45"/>
      <c r="AG196" s="45"/>
      <c r="AH196" s="45"/>
      <c r="AI196" s="45"/>
      <c r="AJ196" s="45"/>
      <c r="AK196" s="45"/>
    </row>
    <row r="197" spans="4:37" ht="15"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3"/>
      <c r="P197" s="43"/>
      <c r="Q197" s="43"/>
      <c r="R197" s="43"/>
      <c r="S197" s="43"/>
      <c r="T197" s="44"/>
      <c r="U197" s="44"/>
      <c r="V197" s="44"/>
      <c r="W197" s="44"/>
      <c r="X197" s="44"/>
      <c r="Y197" s="44"/>
      <c r="Z197" s="44"/>
      <c r="AA197" s="44"/>
      <c r="AB197" s="43"/>
      <c r="AC197" s="43"/>
      <c r="AD197" s="45"/>
      <c r="AE197" s="45"/>
      <c r="AF197" s="45"/>
      <c r="AG197" s="45"/>
      <c r="AH197" s="45"/>
      <c r="AI197" s="45"/>
      <c r="AJ197" s="45"/>
      <c r="AK197" s="45"/>
    </row>
    <row r="198" spans="4:37" ht="15"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3"/>
      <c r="P198" s="43"/>
      <c r="Q198" s="43"/>
      <c r="R198" s="43"/>
      <c r="S198" s="43"/>
      <c r="T198" s="44"/>
      <c r="U198" s="44"/>
      <c r="V198" s="44"/>
      <c r="W198" s="44"/>
      <c r="X198" s="44"/>
      <c r="Y198" s="44"/>
      <c r="Z198" s="44"/>
      <c r="AA198" s="44"/>
      <c r="AB198" s="43"/>
      <c r="AC198" s="43"/>
      <c r="AD198" s="45"/>
      <c r="AE198" s="45"/>
      <c r="AF198" s="45"/>
      <c r="AG198" s="45"/>
      <c r="AH198" s="45"/>
      <c r="AI198" s="45"/>
      <c r="AJ198" s="45"/>
      <c r="AK198" s="45"/>
    </row>
    <row r="199" spans="4:37" ht="15"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3"/>
      <c r="P199" s="43"/>
      <c r="Q199" s="43"/>
      <c r="R199" s="43"/>
      <c r="S199" s="43"/>
      <c r="T199" s="44"/>
      <c r="U199" s="44"/>
      <c r="V199" s="44"/>
      <c r="W199" s="44"/>
      <c r="X199" s="44"/>
      <c r="Y199" s="44"/>
      <c r="Z199" s="44"/>
      <c r="AA199" s="44"/>
      <c r="AB199" s="43"/>
      <c r="AC199" s="43"/>
      <c r="AD199" s="45"/>
      <c r="AE199" s="45"/>
      <c r="AF199" s="45"/>
      <c r="AG199" s="45"/>
      <c r="AH199" s="45"/>
      <c r="AI199" s="45"/>
      <c r="AJ199" s="45"/>
      <c r="AK199" s="45"/>
    </row>
    <row r="200" spans="4:37" ht="15"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3"/>
      <c r="P200" s="43"/>
      <c r="Q200" s="43"/>
      <c r="R200" s="43"/>
      <c r="S200" s="43"/>
      <c r="T200" s="44"/>
      <c r="U200" s="44"/>
      <c r="V200" s="44"/>
      <c r="W200" s="44"/>
      <c r="X200" s="44"/>
      <c r="Y200" s="44"/>
      <c r="Z200" s="44"/>
      <c r="AA200" s="44"/>
      <c r="AB200" s="43"/>
      <c r="AC200" s="43"/>
      <c r="AD200" s="45"/>
      <c r="AE200" s="45"/>
      <c r="AF200" s="45"/>
      <c r="AG200" s="45"/>
      <c r="AH200" s="45"/>
      <c r="AI200" s="45"/>
      <c r="AJ200" s="45"/>
      <c r="AK200" s="45"/>
    </row>
    <row r="201" spans="4:37" ht="15"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3"/>
      <c r="P201" s="43"/>
      <c r="Q201" s="43"/>
      <c r="R201" s="43"/>
      <c r="S201" s="43"/>
      <c r="T201" s="44"/>
      <c r="U201" s="44"/>
      <c r="V201" s="44"/>
      <c r="W201" s="44"/>
      <c r="X201" s="44"/>
      <c r="Y201" s="44"/>
      <c r="Z201" s="44"/>
      <c r="AA201" s="44"/>
      <c r="AB201" s="43"/>
      <c r="AC201" s="43"/>
      <c r="AD201" s="45"/>
      <c r="AE201" s="45"/>
      <c r="AF201" s="45"/>
      <c r="AG201" s="45"/>
      <c r="AH201" s="45"/>
      <c r="AI201" s="45"/>
      <c r="AJ201" s="45"/>
      <c r="AK201" s="45"/>
    </row>
    <row r="202" spans="4:37" ht="15"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3"/>
      <c r="P202" s="43"/>
      <c r="Q202" s="43"/>
      <c r="R202" s="43"/>
      <c r="S202" s="43"/>
      <c r="T202" s="44"/>
      <c r="U202" s="44"/>
      <c r="V202" s="44"/>
      <c r="W202" s="44"/>
      <c r="X202" s="44"/>
      <c r="Y202" s="44"/>
      <c r="Z202" s="44"/>
      <c r="AA202" s="44"/>
      <c r="AB202" s="43"/>
      <c r="AC202" s="43"/>
      <c r="AD202" s="45"/>
      <c r="AE202" s="45"/>
      <c r="AF202" s="45"/>
      <c r="AG202" s="45"/>
      <c r="AH202" s="45"/>
      <c r="AI202" s="45"/>
      <c r="AJ202" s="45"/>
      <c r="AK202" s="45"/>
    </row>
    <row r="203" spans="4:37" ht="15"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3"/>
      <c r="P203" s="43"/>
      <c r="Q203" s="43"/>
      <c r="R203" s="43"/>
      <c r="S203" s="43"/>
      <c r="T203" s="44"/>
      <c r="U203" s="44"/>
      <c r="V203" s="44"/>
      <c r="W203" s="44"/>
      <c r="X203" s="44"/>
      <c r="Y203" s="44"/>
      <c r="Z203" s="44"/>
      <c r="AA203" s="44"/>
      <c r="AB203" s="43"/>
      <c r="AC203" s="43"/>
      <c r="AD203" s="45"/>
      <c r="AE203" s="45"/>
      <c r="AF203" s="45"/>
      <c r="AG203" s="45"/>
      <c r="AH203" s="45"/>
      <c r="AI203" s="45"/>
      <c r="AJ203" s="45"/>
      <c r="AK203" s="45"/>
    </row>
    <row r="204" spans="4:37" ht="15"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3"/>
      <c r="P204" s="43"/>
      <c r="Q204" s="43"/>
      <c r="R204" s="43"/>
      <c r="S204" s="43"/>
      <c r="T204" s="44"/>
      <c r="U204" s="44"/>
      <c r="V204" s="44"/>
      <c r="W204" s="44"/>
      <c r="X204" s="44"/>
      <c r="Y204" s="44"/>
      <c r="Z204" s="44"/>
      <c r="AA204" s="44"/>
      <c r="AB204" s="43"/>
      <c r="AC204" s="43"/>
      <c r="AD204" s="45"/>
      <c r="AE204" s="45"/>
      <c r="AF204" s="45"/>
      <c r="AG204" s="45"/>
      <c r="AH204" s="45"/>
      <c r="AI204" s="45"/>
      <c r="AJ204" s="45"/>
      <c r="AK204" s="45"/>
    </row>
    <row r="205" spans="4:37" ht="15"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3"/>
      <c r="P205" s="43"/>
      <c r="Q205" s="43"/>
      <c r="R205" s="43"/>
      <c r="S205" s="43"/>
      <c r="T205" s="44"/>
      <c r="U205" s="44"/>
      <c r="V205" s="44"/>
      <c r="W205" s="44"/>
      <c r="X205" s="44"/>
      <c r="Y205" s="44"/>
      <c r="Z205" s="44"/>
      <c r="AA205" s="44"/>
      <c r="AB205" s="43"/>
      <c r="AC205" s="43"/>
      <c r="AD205" s="45"/>
      <c r="AE205" s="45"/>
      <c r="AF205" s="45"/>
      <c r="AG205" s="45"/>
      <c r="AH205" s="45"/>
      <c r="AI205" s="45"/>
      <c r="AJ205" s="45"/>
      <c r="AK205" s="45"/>
    </row>
    <row r="206" spans="4:37" ht="15"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3"/>
      <c r="P206" s="43"/>
      <c r="Q206" s="43"/>
      <c r="R206" s="43"/>
      <c r="S206" s="43"/>
      <c r="T206" s="44"/>
      <c r="U206" s="44"/>
      <c r="V206" s="44"/>
      <c r="W206" s="44"/>
      <c r="X206" s="44"/>
      <c r="Y206" s="44"/>
      <c r="Z206" s="44"/>
      <c r="AA206" s="44"/>
      <c r="AB206" s="43"/>
      <c r="AC206" s="43"/>
      <c r="AD206" s="45"/>
      <c r="AE206" s="45"/>
      <c r="AF206" s="45"/>
      <c r="AG206" s="45"/>
      <c r="AH206" s="45"/>
      <c r="AI206" s="45"/>
      <c r="AJ206" s="45"/>
      <c r="AK206" s="45"/>
    </row>
    <row r="207" spans="4:37" ht="15"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3"/>
      <c r="P207" s="43"/>
      <c r="Q207" s="43"/>
      <c r="R207" s="43"/>
      <c r="S207" s="43"/>
      <c r="T207" s="44"/>
      <c r="U207" s="44"/>
      <c r="V207" s="44"/>
      <c r="W207" s="44"/>
      <c r="X207" s="44"/>
      <c r="Y207" s="44"/>
      <c r="Z207" s="44"/>
      <c r="AA207" s="44"/>
      <c r="AB207" s="43"/>
      <c r="AC207" s="43"/>
      <c r="AD207" s="45"/>
      <c r="AE207" s="45"/>
      <c r="AF207" s="45"/>
      <c r="AG207" s="45"/>
      <c r="AH207" s="45"/>
      <c r="AI207" s="45"/>
      <c r="AJ207" s="45"/>
      <c r="AK207" s="45"/>
    </row>
    <row r="208" spans="4:37" ht="15"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3"/>
      <c r="P208" s="43"/>
      <c r="Q208" s="43"/>
      <c r="R208" s="43"/>
      <c r="S208" s="43"/>
      <c r="T208" s="44"/>
      <c r="U208" s="44"/>
      <c r="V208" s="44"/>
      <c r="W208" s="44"/>
      <c r="X208" s="44"/>
      <c r="Y208" s="44"/>
      <c r="Z208" s="44"/>
      <c r="AA208" s="44"/>
      <c r="AB208" s="43"/>
      <c r="AC208" s="43"/>
      <c r="AD208" s="45"/>
      <c r="AE208" s="45"/>
      <c r="AF208" s="45"/>
      <c r="AG208" s="45"/>
      <c r="AH208" s="45"/>
      <c r="AI208" s="45"/>
      <c r="AJ208" s="45"/>
      <c r="AK208" s="45"/>
    </row>
    <row r="209" spans="4:37" ht="15"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3"/>
      <c r="P209" s="43"/>
      <c r="Q209" s="43"/>
      <c r="R209" s="43"/>
      <c r="S209" s="43"/>
      <c r="T209" s="44"/>
      <c r="U209" s="44"/>
      <c r="V209" s="44"/>
      <c r="W209" s="44"/>
      <c r="X209" s="44"/>
      <c r="Y209" s="44"/>
      <c r="Z209" s="44"/>
      <c r="AA209" s="44"/>
      <c r="AB209" s="43"/>
      <c r="AC209" s="43"/>
      <c r="AD209" s="45"/>
      <c r="AE209" s="45"/>
      <c r="AF209" s="45"/>
      <c r="AG209" s="45"/>
      <c r="AH209" s="45"/>
      <c r="AI209" s="45"/>
      <c r="AJ209" s="45"/>
      <c r="AK209" s="45"/>
    </row>
    <row r="210" spans="4:37" ht="15"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3"/>
      <c r="P210" s="43"/>
      <c r="Q210" s="43"/>
      <c r="R210" s="43"/>
      <c r="S210" s="43"/>
      <c r="T210" s="44"/>
      <c r="U210" s="44"/>
      <c r="V210" s="44"/>
      <c r="W210" s="44"/>
      <c r="X210" s="44"/>
      <c r="Y210" s="44"/>
      <c r="Z210" s="44"/>
      <c r="AA210" s="44"/>
      <c r="AB210" s="43"/>
      <c r="AC210" s="43"/>
      <c r="AD210" s="45"/>
      <c r="AE210" s="45"/>
      <c r="AF210" s="45"/>
      <c r="AG210" s="45"/>
      <c r="AH210" s="45"/>
      <c r="AI210" s="45"/>
      <c r="AJ210" s="45"/>
      <c r="AK210" s="45"/>
    </row>
    <row r="211" spans="4:37" ht="15"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3"/>
      <c r="P211" s="43"/>
      <c r="Q211" s="43"/>
      <c r="R211" s="43"/>
      <c r="S211" s="43"/>
      <c r="T211" s="44"/>
      <c r="U211" s="44"/>
      <c r="V211" s="44"/>
      <c r="W211" s="44"/>
      <c r="X211" s="44"/>
      <c r="Y211" s="44"/>
      <c r="Z211" s="44"/>
      <c r="AA211" s="44"/>
      <c r="AB211" s="43"/>
      <c r="AC211" s="43"/>
      <c r="AD211" s="45"/>
      <c r="AE211" s="45"/>
      <c r="AF211" s="45"/>
      <c r="AG211" s="45"/>
      <c r="AH211" s="45"/>
      <c r="AI211" s="45"/>
      <c r="AJ211" s="45"/>
      <c r="AK211" s="45"/>
    </row>
    <row r="212" spans="4:37" ht="15"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3"/>
      <c r="P212" s="43"/>
      <c r="Q212" s="43"/>
      <c r="R212" s="43"/>
      <c r="S212" s="43"/>
      <c r="T212" s="44"/>
      <c r="U212" s="44"/>
      <c r="V212" s="44"/>
      <c r="W212" s="44"/>
      <c r="X212" s="44"/>
      <c r="Y212" s="44"/>
      <c r="Z212" s="44"/>
      <c r="AA212" s="44"/>
      <c r="AB212" s="43"/>
      <c r="AC212" s="43"/>
      <c r="AD212" s="45"/>
      <c r="AE212" s="45"/>
      <c r="AF212" s="45"/>
      <c r="AG212" s="45"/>
      <c r="AH212" s="45"/>
      <c r="AI212" s="45"/>
      <c r="AJ212" s="45"/>
      <c r="AK212" s="45"/>
    </row>
    <row r="213" spans="4:37" ht="15"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4"/>
      <c r="U213" s="44"/>
      <c r="V213" s="44"/>
      <c r="W213" s="44"/>
      <c r="X213" s="44"/>
      <c r="Y213" s="44"/>
      <c r="Z213" s="44"/>
      <c r="AA213" s="44"/>
      <c r="AB213" s="43"/>
      <c r="AC213" s="43"/>
      <c r="AD213" s="45"/>
      <c r="AE213" s="45"/>
      <c r="AF213" s="45"/>
      <c r="AG213" s="45"/>
      <c r="AH213" s="45"/>
      <c r="AI213" s="45"/>
      <c r="AJ213" s="45"/>
      <c r="AK213" s="45"/>
    </row>
    <row r="214" spans="4:37" ht="15"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4"/>
      <c r="U214" s="44"/>
      <c r="V214" s="44"/>
      <c r="W214" s="44"/>
      <c r="X214" s="44"/>
      <c r="Y214" s="44"/>
      <c r="Z214" s="44"/>
      <c r="AA214" s="44"/>
      <c r="AB214" s="43"/>
      <c r="AC214" s="43"/>
      <c r="AD214" s="45"/>
      <c r="AE214" s="45"/>
      <c r="AF214" s="45"/>
      <c r="AG214" s="45"/>
      <c r="AH214" s="45"/>
      <c r="AI214" s="45"/>
      <c r="AJ214" s="45"/>
      <c r="AK214" s="45"/>
    </row>
  </sheetData>
  <sheetProtection/>
  <mergeCells count="38">
    <mergeCell ref="AJ24:AK26"/>
    <mergeCell ref="A25:C27"/>
    <mergeCell ref="D25:E27"/>
    <mergeCell ref="A24:Q24"/>
    <mergeCell ref="R24:AA26"/>
    <mergeCell ref="F25:G27"/>
    <mergeCell ref="H25:Q26"/>
    <mergeCell ref="H27:I27"/>
    <mergeCell ref="K27:L27"/>
    <mergeCell ref="AG27:AG28"/>
    <mergeCell ref="AH27:AH28"/>
    <mergeCell ref="AI27:AI28"/>
    <mergeCell ref="M27:Q27"/>
    <mergeCell ref="AD24:AI26"/>
    <mergeCell ref="AJ27:AJ28"/>
    <mergeCell ref="AK27:AK28"/>
    <mergeCell ref="R27:S27"/>
    <mergeCell ref="W27:Y27"/>
    <mergeCell ref="AD27:AD28"/>
    <mergeCell ref="AE27:AE28"/>
    <mergeCell ref="AF27:AF28"/>
    <mergeCell ref="Z27:AA27"/>
    <mergeCell ref="AB24:AB28"/>
    <mergeCell ref="AC24:AC28"/>
    <mergeCell ref="AG4:AK4"/>
    <mergeCell ref="AE5:AK5"/>
    <mergeCell ref="F6:AK6"/>
    <mergeCell ref="F7:AK7"/>
    <mergeCell ref="F8:AK8"/>
    <mergeCell ref="F9:AK9"/>
    <mergeCell ref="L15:AK15"/>
    <mergeCell ref="L16:AK16"/>
    <mergeCell ref="L17:AK17"/>
    <mergeCell ref="L18:AK18"/>
    <mergeCell ref="F10:AK10"/>
    <mergeCell ref="L12:AK12"/>
    <mergeCell ref="L14:AK14"/>
    <mergeCell ref="L13:AK13"/>
  </mergeCells>
  <printOptions/>
  <pageMargins left="0.31496062992125984" right="0.31496062992125984" top="0.984251968503937" bottom="0.15748031496062992" header="0.2362204724409449" footer="0"/>
  <pageSetup horizontalDpi="600" verticalDpi="600" orientation="landscape" paperSize="9" scale="64" r:id="rId1"/>
  <rowBreaks count="3" manualBreakCount="3">
    <brk id="37" max="36" man="1"/>
    <brk id="58" max="36" man="1"/>
    <brk id="82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Korshunova</cp:lastModifiedBy>
  <cp:lastPrinted>2017-07-25T10:53:20Z</cp:lastPrinted>
  <dcterms:created xsi:type="dcterms:W3CDTF">2011-12-09T07:36:49Z</dcterms:created>
  <dcterms:modified xsi:type="dcterms:W3CDTF">2017-07-26T13:49:01Z</dcterms:modified>
  <cp:category/>
  <cp:version/>
  <cp:contentType/>
  <cp:contentStatus/>
</cp:coreProperties>
</file>