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0" yWindow="60" windowWidth="15480" windowHeight="9600" firstSheet="2" activeTab="2"/>
  </bookViews>
  <sheets>
    <sheet name="№4" sheetId="144" state="hidden" r:id="rId1"/>
    <sheet name="№5" sheetId="145" state="hidden" r:id="rId2"/>
    <sheet name="лист 1" sheetId="170" r:id="rId3"/>
  </sheets>
  <definedNames>
    <definedName name="_xlnm.Print_Titles" localSheetId="2">'лист 1'!$14:$17</definedName>
    <definedName name="_xlnm.Print_Area" localSheetId="0">№4!$A$1:$H$500</definedName>
    <definedName name="_xlnm.Print_Area" localSheetId="2">'лист 1'!$A$1:$AK$103</definedName>
  </definedNames>
  <calcPr calcId="124519"/>
</workbook>
</file>

<file path=xl/calcChain.xml><?xml version="1.0" encoding="utf-8"?>
<calcChain xmlns="http://schemas.openxmlformats.org/spreadsheetml/2006/main">
  <c r="AF25" i="170"/>
  <c r="AG25"/>
  <c r="AH25"/>
  <c r="AI25"/>
  <c r="AF22"/>
  <c r="AG22"/>
  <c r="AH22"/>
  <c r="AI22"/>
  <c r="AE25"/>
  <c r="AE22" s="1"/>
  <c r="AD22"/>
  <c r="AF30"/>
  <c r="AG30"/>
  <c r="AE54"/>
  <c r="AD26" l="1"/>
  <c r="AD25" s="1"/>
  <c r="AF93"/>
  <c r="AG93"/>
  <c r="AH93"/>
  <c r="AI93"/>
  <c r="AE93"/>
  <c r="AD60"/>
  <c r="AD54"/>
  <c r="AJ90"/>
  <c r="AJ91"/>
  <c r="AJ58"/>
  <c r="AJ57"/>
  <c r="AJ56"/>
  <c r="AI45"/>
  <c r="AI44" s="1"/>
  <c r="AI43" s="1"/>
  <c r="AH45"/>
  <c r="AH44" s="1"/>
  <c r="AH43" s="1"/>
  <c r="AJ31"/>
  <c r="AI30"/>
  <c r="AH30"/>
  <c r="AI54"/>
  <c r="AH54"/>
  <c r="AG54"/>
  <c r="AF54"/>
  <c r="AF69"/>
  <c r="AG69"/>
  <c r="AH69"/>
  <c r="AI69"/>
  <c r="AF82"/>
  <c r="AG82"/>
  <c r="AH82"/>
  <c r="AI82"/>
  <c r="AI66"/>
  <c r="AH66"/>
  <c r="AG66"/>
  <c r="AF66"/>
  <c r="AJ100"/>
  <c r="AF102"/>
  <c r="AG102" s="1"/>
  <c r="AH102" s="1"/>
  <c r="AI102" s="1"/>
  <c r="AJ101"/>
  <c r="AD99"/>
  <c r="AJ99" s="1"/>
  <c r="AJ98"/>
  <c r="AJ96"/>
  <c r="AJ95"/>
  <c r="AJ94"/>
  <c r="AD93"/>
  <c r="AE82"/>
  <c r="AF92"/>
  <c r="AG92" s="1"/>
  <c r="AH92" s="1"/>
  <c r="AI92" s="1"/>
  <c r="AJ89"/>
  <c r="AJ88"/>
  <c r="AJ86"/>
  <c r="AJ85"/>
  <c r="AJ84"/>
  <c r="AJ83"/>
  <c r="AJ26" l="1"/>
  <c r="AJ93"/>
  <c r="AJ97"/>
  <c r="AD82"/>
  <c r="AJ82" s="1"/>
  <c r="AJ87"/>
  <c r="AD80" l="1"/>
  <c r="AJ80" s="1"/>
  <c r="AD71"/>
  <c r="AH42"/>
  <c r="AI42"/>
  <c r="AH41" l="1"/>
  <c r="AH40" s="1"/>
  <c r="AH39" s="1"/>
  <c r="AH38" s="1"/>
  <c r="AI41"/>
  <c r="AI40" s="1"/>
  <c r="AI39" s="1"/>
  <c r="AI38" s="1"/>
  <c r="AJ35"/>
  <c r="AJ34"/>
  <c r="AI33"/>
  <c r="AH33"/>
  <c r="AG33"/>
  <c r="AF33"/>
  <c r="AE33"/>
  <c r="AD33"/>
  <c r="AD69"/>
  <c r="AJ33" l="1"/>
  <c r="AJ79"/>
  <c r="AE66"/>
  <c r="AE60" s="1"/>
  <c r="AD66"/>
  <c r="AJ78"/>
  <c r="AJ77"/>
  <c r="AJ76"/>
  <c r="AJ75"/>
  <c r="AE69"/>
  <c r="AJ73"/>
  <c r="AJ72"/>
  <c r="AJ71"/>
  <c r="AJ70"/>
  <c r="AD68"/>
  <c r="AG68" s="1"/>
  <c r="AH68" s="1"/>
  <c r="AI68" s="1"/>
  <c r="AJ67"/>
  <c r="AJ65"/>
  <c r="AI60"/>
  <c r="AH60"/>
  <c r="AG60"/>
  <c r="AF60"/>
  <c r="AJ63"/>
  <c r="AJ62"/>
  <c r="AJ61"/>
  <c r="AJ55"/>
  <c r="AJ52"/>
  <c r="AJ51"/>
  <c r="AJ49"/>
  <c r="AG48"/>
  <c r="AG45" s="1"/>
  <c r="AG44" s="1"/>
  <c r="AG43" s="1"/>
  <c r="AF48"/>
  <c r="AF45" s="1"/>
  <c r="AF44" s="1"/>
  <c r="AF43" s="1"/>
  <c r="AE48"/>
  <c r="AD48"/>
  <c r="AD38" s="1"/>
  <c r="AJ47"/>
  <c r="AJ46"/>
  <c r="AJ37"/>
  <c r="AE30"/>
  <c r="AD30"/>
  <c r="AJ29"/>
  <c r="AE29"/>
  <c r="AF29" s="1"/>
  <c r="AG29" s="1"/>
  <c r="AH29" s="1"/>
  <c r="AI29" s="1"/>
  <c r="AJ28"/>
  <c r="AE28"/>
  <c r="AF28" s="1"/>
  <c r="AI27"/>
  <c r="AJ27" s="1"/>
  <c r="AD24"/>
  <c r="AG23"/>
  <c r="AH23" s="1"/>
  <c r="AI23" s="1"/>
  <c r="AJ23" s="1"/>
  <c r="AD23"/>
  <c r="AJ21"/>
  <c r="AJ20"/>
  <c r="AJ19"/>
  <c r="AH36" l="1"/>
  <c r="AH18" s="1"/>
  <c r="AE45"/>
  <c r="AE44" s="1"/>
  <c r="AE43" s="1"/>
  <c r="AI36"/>
  <c r="AI18" s="1"/>
  <c r="AF41"/>
  <c r="AF42"/>
  <c r="AG41"/>
  <c r="AG42"/>
  <c r="AJ74"/>
  <c r="AJ69"/>
  <c r="AG28"/>
  <c r="AH28" s="1"/>
  <c r="AF24"/>
  <c r="AE24"/>
  <c r="AJ66"/>
  <c r="AJ60"/>
  <c r="AJ30"/>
  <c r="AJ48"/>
  <c r="AJ43" l="1"/>
  <c r="AE38"/>
  <c r="AE36" s="1"/>
  <c r="AE18" s="1"/>
  <c r="AF40"/>
  <c r="AF39" s="1"/>
  <c r="AG40"/>
  <c r="AG39" s="1"/>
  <c r="AG38" s="1"/>
  <c r="AG36" s="1"/>
  <c r="AG18" s="1"/>
  <c r="AJ42"/>
  <c r="AJ41"/>
  <c r="AJ64"/>
  <c r="AG24"/>
  <c r="AI28"/>
  <c r="AI24" s="1"/>
  <c r="AJ24" s="1"/>
  <c r="AH24"/>
  <c r="AJ39" l="1"/>
  <c r="AF38"/>
  <c r="AJ40"/>
  <c r="F373" i="145"/>
  <c r="F372" s="1"/>
  <c r="G373"/>
  <c r="G372" s="1"/>
  <c r="E373"/>
  <c r="E372" s="1"/>
  <c r="G403" i="144"/>
  <c r="H403"/>
  <c r="F403"/>
  <c r="F440"/>
  <c r="AF36" i="170" l="1"/>
  <c r="AF18" s="1"/>
  <c r="AJ38"/>
  <c r="F332" i="144"/>
  <c r="G285"/>
  <c r="G284" s="1"/>
  <c r="G283" s="1"/>
  <c r="G282" s="1"/>
  <c r="G281" s="1"/>
  <c r="G280" s="1"/>
  <c r="G257" l="1"/>
  <c r="G256" s="1"/>
  <c r="G255" s="1"/>
  <c r="G254" s="1"/>
  <c r="G253" s="1"/>
  <c r="H257"/>
  <c r="H256" s="1"/>
  <c r="H255" s="1"/>
  <c r="H254" s="1"/>
  <c r="H253" s="1"/>
  <c r="G264"/>
  <c r="G263" s="1"/>
  <c r="G262" s="1"/>
  <c r="G261" s="1"/>
  <c r="H264"/>
  <c r="H263" s="1"/>
  <c r="H262" s="1"/>
  <c r="H261" s="1"/>
  <c r="H271"/>
  <c r="H270" s="1"/>
  <c r="H269" s="1"/>
  <c r="H268" s="1"/>
  <c r="G271"/>
  <c r="G270" s="1"/>
  <c r="G269" s="1"/>
  <c r="G268" s="1"/>
  <c r="H275"/>
  <c r="H274" s="1"/>
  <c r="H273" s="1"/>
  <c r="H272" s="1"/>
  <c r="G275"/>
  <c r="G274" s="1"/>
  <c r="G273" s="1"/>
  <c r="G272" s="1"/>
  <c r="F143" i="145"/>
  <c r="F142" s="1"/>
  <c r="G143"/>
  <c r="G142" s="1"/>
  <c r="E143"/>
  <c r="E142" s="1"/>
  <c r="G110" i="144"/>
  <c r="H110"/>
  <c r="F110"/>
  <c r="F135" i="145"/>
  <c r="F134" s="1"/>
  <c r="G135"/>
  <c r="G134" s="1"/>
  <c r="E135"/>
  <c r="E134" s="1"/>
  <c r="G101" i="144"/>
  <c r="H101"/>
  <c r="F101"/>
  <c r="F348" i="145"/>
  <c r="F347" s="1"/>
  <c r="G348"/>
  <c r="G347" s="1"/>
  <c r="E348"/>
  <c r="E347" s="1"/>
  <c r="G387" i="144"/>
  <c r="H387"/>
  <c r="F387"/>
  <c r="F398" i="145"/>
  <c r="F397" s="1"/>
  <c r="G398"/>
  <c r="G397" s="1"/>
  <c r="E398"/>
  <c r="E397" s="1"/>
  <c r="G243" i="144"/>
  <c r="H243"/>
  <c r="F243"/>
  <c r="F281" i="145"/>
  <c r="F280" s="1"/>
  <c r="G281"/>
  <c r="G280" s="1"/>
  <c r="E281"/>
  <c r="E280" s="1"/>
  <c r="G361" i="144"/>
  <c r="G360" s="1"/>
  <c r="G359" s="1"/>
  <c r="H361"/>
  <c r="F361"/>
  <c r="F279" i="145"/>
  <c r="F278" s="1"/>
  <c r="G279"/>
  <c r="G278" s="1"/>
  <c r="E279"/>
  <c r="E278" s="1"/>
  <c r="G476" i="144"/>
  <c r="H476"/>
  <c r="G474"/>
  <c r="H474"/>
  <c r="F474"/>
  <c r="F476"/>
  <c r="F231" i="145"/>
  <c r="F230" s="1"/>
  <c r="G231"/>
  <c r="G230" s="1"/>
  <c r="E231"/>
  <c r="E230" s="1"/>
  <c r="G439" i="144"/>
  <c r="H439"/>
  <c r="F439"/>
  <c r="F78" i="145"/>
  <c r="F77" s="1"/>
  <c r="G78"/>
  <c r="G77" s="1"/>
  <c r="E78"/>
  <c r="E77" s="1"/>
  <c r="G63" i="144"/>
  <c r="H63"/>
  <c r="F63"/>
  <c r="F229" i="145"/>
  <c r="F228" s="1"/>
  <c r="G229"/>
  <c r="G228" s="1"/>
  <c r="E229"/>
  <c r="E228" s="1"/>
  <c r="G437" i="144"/>
  <c r="H437"/>
  <c r="F437"/>
  <c r="F264" i="145"/>
  <c r="F263" s="1"/>
  <c r="G264"/>
  <c r="G263" s="1"/>
  <c r="E264"/>
  <c r="E263" s="1"/>
  <c r="G267" i="144" l="1"/>
  <c r="H267"/>
  <c r="F360"/>
  <c r="F359" s="1"/>
  <c r="H360"/>
  <c r="H359" s="1"/>
  <c r="G185" l="1"/>
  <c r="H185"/>
  <c r="F185"/>
  <c r="F331" i="145"/>
  <c r="F330" s="1"/>
  <c r="G331"/>
  <c r="G330" s="1"/>
  <c r="F333"/>
  <c r="F332" s="1"/>
  <c r="G333"/>
  <c r="G332" s="1"/>
  <c r="E331"/>
  <c r="E330" s="1"/>
  <c r="E333"/>
  <c r="E332" s="1"/>
  <c r="G213" i="144"/>
  <c r="H213"/>
  <c r="F213"/>
  <c r="G211" l="1"/>
  <c r="H211"/>
  <c r="F211"/>
  <c r="F329" i="145"/>
  <c r="F328" s="1"/>
  <c r="G329"/>
  <c r="G328" s="1"/>
  <c r="E329"/>
  <c r="E328" s="1"/>
  <c r="G209" i="144" l="1"/>
  <c r="H209"/>
  <c r="F209"/>
  <c r="F139"/>
  <c r="F132"/>
  <c r="F450"/>
  <c r="F239" i="145"/>
  <c r="F238" s="1"/>
  <c r="G239"/>
  <c r="G238" s="1"/>
  <c r="E239"/>
  <c r="E238" s="1"/>
  <c r="G447" i="144"/>
  <c r="H447"/>
  <c r="F447"/>
  <c r="F430"/>
  <c r="F308"/>
  <c r="F294"/>
  <c r="F48" i="145"/>
  <c r="F47" s="1"/>
  <c r="F46" s="1"/>
  <c r="F45" s="1"/>
  <c r="F44" s="1"/>
  <c r="G48"/>
  <c r="G47" s="1"/>
  <c r="G46" s="1"/>
  <c r="G45" s="1"/>
  <c r="G44" s="1"/>
  <c r="E48"/>
  <c r="E47" s="1"/>
  <c r="E46" s="1"/>
  <c r="E45" s="1"/>
  <c r="E44" s="1"/>
  <c r="G32" i="144"/>
  <c r="G31" s="1"/>
  <c r="G30" s="1"/>
  <c r="G29" s="1"/>
  <c r="H32"/>
  <c r="H31" s="1"/>
  <c r="H30" s="1"/>
  <c r="H29" s="1"/>
  <c r="F32"/>
  <c r="F31" s="1"/>
  <c r="F30" s="1"/>
  <c r="F29" s="1"/>
  <c r="F202" i="145" l="1"/>
  <c r="F201" s="1"/>
  <c r="G202"/>
  <c r="G201" s="1"/>
  <c r="E202"/>
  <c r="E201" s="1"/>
  <c r="G167" i="144"/>
  <c r="H167"/>
  <c r="F167"/>
  <c r="F172"/>
  <c r="F177"/>
  <c r="F148"/>
  <c r="H322"/>
  <c r="G322"/>
  <c r="F151" i="145" l="1"/>
  <c r="F150" s="1"/>
  <c r="G151"/>
  <c r="G150" s="1"/>
  <c r="E151"/>
  <c r="E150" s="1"/>
  <c r="G119" i="144"/>
  <c r="G118" s="1"/>
  <c r="H119"/>
  <c r="H118" s="1"/>
  <c r="F119"/>
  <c r="F118" s="1"/>
  <c r="F99" l="1"/>
  <c r="F108"/>
  <c r="F117"/>
  <c r="F57"/>
  <c r="F56"/>
  <c r="F25"/>
  <c r="E33" i="145" s="1"/>
  <c r="F39" i="144"/>
  <c r="F41"/>
  <c r="F406"/>
  <c r="F356"/>
  <c r="F352"/>
  <c r="F22" i="145"/>
  <c r="G22"/>
  <c r="E22"/>
  <c r="G330" i="144"/>
  <c r="H330"/>
  <c r="F330"/>
  <c r="F271"/>
  <c r="F275"/>
  <c r="F123" i="145"/>
  <c r="F122" s="1"/>
  <c r="F121" s="1"/>
  <c r="F120" s="1"/>
  <c r="F119" s="1"/>
  <c r="G123"/>
  <c r="G122" s="1"/>
  <c r="G121" s="1"/>
  <c r="G120" s="1"/>
  <c r="G119" s="1"/>
  <c r="E123"/>
  <c r="E122" s="1"/>
  <c r="E121" s="1"/>
  <c r="E120" s="1"/>
  <c r="E119" s="1"/>
  <c r="H342" i="144"/>
  <c r="H341" s="1"/>
  <c r="H340" s="1"/>
  <c r="H339" s="1"/>
  <c r="H338" s="1"/>
  <c r="H337" s="1"/>
  <c r="G342"/>
  <c r="G341" s="1"/>
  <c r="G340" s="1"/>
  <c r="G339" s="1"/>
  <c r="G338" s="1"/>
  <c r="G337" s="1"/>
  <c r="F342"/>
  <c r="F341" s="1"/>
  <c r="F340" s="1"/>
  <c r="F339" s="1"/>
  <c r="F338" s="1"/>
  <c r="F337" s="1"/>
  <c r="F249" i="145"/>
  <c r="F248" s="1"/>
  <c r="G249"/>
  <c r="G248" s="1"/>
  <c r="E249"/>
  <c r="E248" s="1"/>
  <c r="G457" i="144"/>
  <c r="H457"/>
  <c r="F457"/>
  <c r="F479"/>
  <c r="F258" i="145"/>
  <c r="F257" s="1"/>
  <c r="G258"/>
  <c r="G257" s="1"/>
  <c r="E258"/>
  <c r="E257" s="1"/>
  <c r="G468" i="144"/>
  <c r="H468"/>
  <c r="F468"/>
  <c r="F241" i="145"/>
  <c r="F240" s="1"/>
  <c r="G241"/>
  <c r="G240" s="1"/>
  <c r="E241"/>
  <c r="E240" s="1"/>
  <c r="G449" i="144"/>
  <c r="H449"/>
  <c r="F449"/>
  <c r="F224" i="145"/>
  <c r="F223" s="1"/>
  <c r="G224"/>
  <c r="G223" s="1"/>
  <c r="E224"/>
  <c r="E223" s="1"/>
  <c r="G431" i="144"/>
  <c r="H431"/>
  <c r="F431"/>
  <c r="F456" l="1"/>
  <c r="F452"/>
  <c r="F147" i="145" l="1"/>
  <c r="F146" s="1"/>
  <c r="G147"/>
  <c r="G146" s="1"/>
  <c r="E147"/>
  <c r="E146" s="1"/>
  <c r="F145"/>
  <c r="F144" s="1"/>
  <c r="G145"/>
  <c r="G144" s="1"/>
  <c r="E145"/>
  <c r="E144" s="1"/>
  <c r="G114" i="144"/>
  <c r="H114"/>
  <c r="F114"/>
  <c r="G112"/>
  <c r="H112"/>
  <c r="F112"/>
  <c r="F208" i="145"/>
  <c r="F207" s="1"/>
  <c r="G208"/>
  <c r="G207" s="1"/>
  <c r="E208"/>
  <c r="E207" s="1"/>
  <c r="F192"/>
  <c r="F191" s="1"/>
  <c r="G192"/>
  <c r="G191" s="1"/>
  <c r="E192"/>
  <c r="E191" s="1"/>
  <c r="G173" i="144"/>
  <c r="H173"/>
  <c r="F173"/>
  <c r="G157"/>
  <c r="H157"/>
  <c r="F157"/>
  <c r="F170"/>
  <c r="F141" i="145" l="1"/>
  <c r="F140" s="1"/>
  <c r="G141"/>
  <c r="G140" s="1"/>
  <c r="G107" i="144" l="1"/>
  <c r="H107"/>
  <c r="F106"/>
  <c r="F274" i="145"/>
  <c r="F273" s="1"/>
  <c r="G274"/>
  <c r="G273" s="1"/>
  <c r="E274"/>
  <c r="E273" s="1"/>
  <c r="E270"/>
  <c r="G355" i="144"/>
  <c r="H355"/>
  <c r="F355"/>
  <c r="F107" l="1"/>
  <c r="E141" i="145"/>
  <c r="E140" s="1"/>
  <c r="F237" l="1"/>
  <c r="G237"/>
  <c r="E237"/>
  <c r="F247"/>
  <c r="F246" s="1"/>
  <c r="G247"/>
  <c r="G246" s="1"/>
  <c r="E247"/>
  <c r="E246" s="1"/>
  <c r="F445" i="144"/>
  <c r="F455"/>
  <c r="G455"/>
  <c r="H455"/>
  <c r="F185" i="145"/>
  <c r="F184" s="1"/>
  <c r="G185"/>
  <c r="G184" s="1"/>
  <c r="E185"/>
  <c r="E184" s="1"/>
  <c r="G149" i="144"/>
  <c r="H149"/>
  <c r="F149"/>
  <c r="F101" i="145"/>
  <c r="F100" s="1"/>
  <c r="G101"/>
  <c r="G100" s="1"/>
  <c r="E101"/>
  <c r="E100" s="1"/>
  <c r="G69" i="144"/>
  <c r="G68" s="1"/>
  <c r="G67" s="1"/>
  <c r="H69"/>
  <c r="H68" s="1"/>
  <c r="H67" s="1"/>
  <c r="F69"/>
  <c r="F68" s="1"/>
  <c r="F67" s="1"/>
  <c r="F152" l="1"/>
  <c r="F192"/>
  <c r="F410" i="145" l="1"/>
  <c r="F409" s="1"/>
  <c r="F408" s="1"/>
  <c r="F407" s="1"/>
  <c r="F406" s="1"/>
  <c r="F405" s="1"/>
  <c r="G410"/>
  <c r="G409" s="1"/>
  <c r="G408" s="1"/>
  <c r="G407" s="1"/>
  <c r="G406" s="1"/>
  <c r="G405" s="1"/>
  <c r="E410"/>
  <c r="E409" s="1"/>
  <c r="E408" s="1"/>
  <c r="E407" s="1"/>
  <c r="E406" s="1"/>
  <c r="F400"/>
  <c r="F399" s="1"/>
  <c r="G400"/>
  <c r="G399" s="1"/>
  <c r="E400"/>
  <c r="E399" s="1"/>
  <c r="F390"/>
  <c r="G390"/>
  <c r="F391"/>
  <c r="G391"/>
  <c r="F392"/>
  <c r="G392"/>
  <c r="E392"/>
  <c r="E391"/>
  <c r="E390"/>
  <c r="F375"/>
  <c r="F374" s="1"/>
  <c r="G375"/>
  <c r="G374" s="1"/>
  <c r="E375"/>
  <c r="E374" s="1"/>
  <c r="F377"/>
  <c r="G377"/>
  <c r="F378"/>
  <c r="G378"/>
  <c r="F379"/>
  <c r="G379"/>
  <c r="E378"/>
  <c r="E379"/>
  <c r="E377"/>
  <c r="F362"/>
  <c r="G362"/>
  <c r="F363"/>
  <c r="G363"/>
  <c r="E363"/>
  <c r="E362"/>
  <c r="F352"/>
  <c r="F351" s="1"/>
  <c r="F350" s="1"/>
  <c r="G352"/>
  <c r="G351" s="1"/>
  <c r="G350" s="1"/>
  <c r="E352"/>
  <c r="E351" s="1"/>
  <c r="E350" s="1"/>
  <c r="F340"/>
  <c r="F339" s="1"/>
  <c r="F338" s="1"/>
  <c r="F337" s="1"/>
  <c r="G340"/>
  <c r="G339" s="1"/>
  <c r="G338" s="1"/>
  <c r="G337" s="1"/>
  <c r="E341"/>
  <c r="E340" s="1"/>
  <c r="E339" s="1"/>
  <c r="E338" s="1"/>
  <c r="E337" s="1"/>
  <c r="F327"/>
  <c r="F326" s="1"/>
  <c r="G327"/>
  <c r="G326" s="1"/>
  <c r="E327"/>
  <c r="E326" s="1"/>
  <c r="F323"/>
  <c r="G323"/>
  <c r="F324"/>
  <c r="G324"/>
  <c r="F325"/>
  <c r="G325"/>
  <c r="E324"/>
  <c r="E325"/>
  <c r="E323"/>
  <c r="F321"/>
  <c r="F320" s="1"/>
  <c r="G321"/>
  <c r="G320" s="1"/>
  <c r="E321"/>
  <c r="E320" s="1"/>
  <c r="F319"/>
  <c r="F318" s="1"/>
  <c r="G319"/>
  <c r="G318" s="1"/>
  <c r="E319"/>
  <c r="E318" s="1"/>
  <c r="F313"/>
  <c r="F312" s="1"/>
  <c r="G313"/>
  <c r="G312" s="1"/>
  <c r="E313"/>
  <c r="E312" s="1"/>
  <c r="F310"/>
  <c r="G310"/>
  <c r="F311"/>
  <c r="G311"/>
  <c r="E311"/>
  <c r="E310"/>
  <c r="F306"/>
  <c r="G306"/>
  <c r="F307"/>
  <c r="G307"/>
  <c r="F308"/>
  <c r="G308"/>
  <c r="E307"/>
  <c r="E308"/>
  <c r="E306"/>
  <c r="F301"/>
  <c r="F300" s="1"/>
  <c r="F299" s="1"/>
  <c r="G301"/>
  <c r="G300" s="1"/>
  <c r="G299" s="1"/>
  <c r="E301"/>
  <c r="E300" s="1"/>
  <c r="E299" s="1"/>
  <c r="F298"/>
  <c r="F297" s="1"/>
  <c r="G298"/>
  <c r="G297" s="1"/>
  <c r="E298"/>
  <c r="E297" s="1"/>
  <c r="F296"/>
  <c r="F295" s="1"/>
  <c r="G296"/>
  <c r="G295" s="1"/>
  <c r="E296"/>
  <c r="E295" s="1"/>
  <c r="F294"/>
  <c r="F293" s="1"/>
  <c r="G294"/>
  <c r="G293" s="1"/>
  <c r="E294"/>
  <c r="E293" s="1"/>
  <c r="F292"/>
  <c r="F291" s="1"/>
  <c r="G292"/>
  <c r="G291" s="1"/>
  <c r="E292"/>
  <c r="E291" s="1"/>
  <c r="F290"/>
  <c r="F289" s="1"/>
  <c r="G290"/>
  <c r="G289" s="1"/>
  <c r="E290"/>
  <c r="E289" s="1"/>
  <c r="F288"/>
  <c r="F287" s="1"/>
  <c r="G288"/>
  <c r="G287" s="1"/>
  <c r="E288"/>
  <c r="E287" s="1"/>
  <c r="F286"/>
  <c r="F285" s="1"/>
  <c r="G286"/>
  <c r="G285" s="1"/>
  <c r="E286"/>
  <c r="E285" s="1"/>
  <c r="F283"/>
  <c r="F282" s="1"/>
  <c r="F277" s="1"/>
  <c r="G283"/>
  <c r="G282" s="1"/>
  <c r="G277" s="1"/>
  <c r="E283"/>
  <c r="E282" s="1"/>
  <c r="E277" s="1"/>
  <c r="F268"/>
  <c r="F267" s="1"/>
  <c r="G268"/>
  <c r="G267" s="1"/>
  <c r="E268"/>
  <c r="E267" s="1"/>
  <c r="E269"/>
  <c r="F262"/>
  <c r="F261" s="1"/>
  <c r="G262"/>
  <c r="G261" s="1"/>
  <c r="E262"/>
  <c r="E261" s="1"/>
  <c r="F256"/>
  <c r="F255" s="1"/>
  <c r="G256"/>
  <c r="G255" s="1"/>
  <c r="E256"/>
  <c r="E255" s="1"/>
  <c r="F251"/>
  <c r="F250" s="1"/>
  <c r="G251"/>
  <c r="G250" s="1"/>
  <c r="E251"/>
  <c r="E250" s="1"/>
  <c r="F233"/>
  <c r="F232" s="1"/>
  <c r="G233"/>
  <c r="G232" s="1"/>
  <c r="F235"/>
  <c r="F234" s="1"/>
  <c r="G235"/>
  <c r="G234" s="1"/>
  <c r="E235"/>
  <c r="E234" s="1"/>
  <c r="E233"/>
  <c r="E232" s="1"/>
  <c r="F245"/>
  <c r="F244" s="1"/>
  <c r="G245"/>
  <c r="G244" s="1"/>
  <c r="E245"/>
  <c r="E244" s="1"/>
  <c r="F243"/>
  <c r="F242" s="1"/>
  <c r="G243"/>
  <c r="G242" s="1"/>
  <c r="E243"/>
  <c r="E242" s="1"/>
  <c r="F236"/>
  <c r="G236"/>
  <c r="E236"/>
  <c r="F216"/>
  <c r="F215" s="1"/>
  <c r="G216"/>
  <c r="G215" s="1"/>
  <c r="F218"/>
  <c r="F217" s="1"/>
  <c r="G218"/>
  <c r="G217" s="1"/>
  <c r="E216"/>
  <c r="E215" s="1"/>
  <c r="E218"/>
  <c r="E217" s="1"/>
  <c r="F222"/>
  <c r="F221" s="1"/>
  <c r="G222"/>
  <c r="G221" s="1"/>
  <c r="E222"/>
  <c r="E221" s="1"/>
  <c r="F220"/>
  <c r="F219" s="1"/>
  <c r="G220"/>
  <c r="G219" s="1"/>
  <c r="E220"/>
  <c r="E219" s="1"/>
  <c r="F206"/>
  <c r="F205" s="1"/>
  <c r="G206"/>
  <c r="G205" s="1"/>
  <c r="E206"/>
  <c r="E205" s="1"/>
  <c r="F204"/>
  <c r="F203" s="1"/>
  <c r="G204"/>
  <c r="G203" s="1"/>
  <c r="E204"/>
  <c r="E203" s="1"/>
  <c r="F200"/>
  <c r="F199" s="1"/>
  <c r="G200"/>
  <c r="G199" s="1"/>
  <c r="E200"/>
  <c r="E199" s="1"/>
  <c r="F198"/>
  <c r="F197" s="1"/>
  <c r="G198"/>
  <c r="G197" s="1"/>
  <c r="E198"/>
  <c r="E197" s="1"/>
  <c r="F196"/>
  <c r="F195" s="1"/>
  <c r="G196"/>
  <c r="G195" s="1"/>
  <c r="E196"/>
  <c r="E195" s="1"/>
  <c r="F194"/>
  <c r="F193" s="1"/>
  <c r="G194"/>
  <c r="G193" s="1"/>
  <c r="E194"/>
  <c r="E193" s="1"/>
  <c r="F187"/>
  <c r="F186" s="1"/>
  <c r="G187"/>
  <c r="G186" s="1"/>
  <c r="E187"/>
  <c r="E186" s="1"/>
  <c r="F183"/>
  <c r="F182" s="1"/>
  <c r="G183"/>
  <c r="G182" s="1"/>
  <c r="E183"/>
  <c r="E182" s="1"/>
  <c r="F178"/>
  <c r="F177" s="1"/>
  <c r="F176" s="1"/>
  <c r="F175" s="1"/>
  <c r="F174" s="1"/>
  <c r="G178"/>
  <c r="G177" s="1"/>
  <c r="G176" s="1"/>
  <c r="G175" s="1"/>
  <c r="G174" s="1"/>
  <c r="E178"/>
  <c r="E177" s="1"/>
  <c r="E176" s="1"/>
  <c r="E175" s="1"/>
  <c r="E174" s="1"/>
  <c r="F166"/>
  <c r="F165" s="1"/>
  <c r="G166"/>
  <c r="G165" s="1"/>
  <c r="E166"/>
  <c r="E165" s="1"/>
  <c r="F161"/>
  <c r="F160" s="1"/>
  <c r="G161"/>
  <c r="G160" s="1"/>
  <c r="E161"/>
  <c r="E160" s="1"/>
  <c r="F159"/>
  <c r="F158" s="1"/>
  <c r="G159"/>
  <c r="G158" s="1"/>
  <c r="E159"/>
  <c r="E158" s="1"/>
  <c r="F154"/>
  <c r="F153" s="1"/>
  <c r="F152" s="1"/>
  <c r="G154"/>
  <c r="G153" s="1"/>
  <c r="G152" s="1"/>
  <c r="E154"/>
  <c r="E153" s="1"/>
  <c r="E152" s="1"/>
  <c r="F139"/>
  <c r="F138" s="1"/>
  <c r="G139"/>
  <c r="G138" s="1"/>
  <c r="E139"/>
  <c r="E138" s="1"/>
  <c r="F137"/>
  <c r="F136" s="1"/>
  <c r="G137"/>
  <c r="G136" s="1"/>
  <c r="E137"/>
  <c r="E136" s="1"/>
  <c r="F133"/>
  <c r="F132" s="1"/>
  <c r="G133"/>
  <c r="G132" s="1"/>
  <c r="E133"/>
  <c r="E132" s="1"/>
  <c r="F117"/>
  <c r="F116" s="1"/>
  <c r="F115" s="1"/>
  <c r="F114" s="1"/>
  <c r="F113" s="1"/>
  <c r="G117"/>
  <c r="G116" s="1"/>
  <c r="G115" s="1"/>
  <c r="G114" s="1"/>
  <c r="G113" s="1"/>
  <c r="E117"/>
  <c r="E116" s="1"/>
  <c r="E115" s="1"/>
  <c r="E114" s="1"/>
  <c r="E113" s="1"/>
  <c r="F111"/>
  <c r="G111"/>
  <c r="F112"/>
  <c r="G112"/>
  <c r="E112"/>
  <c r="E111"/>
  <c r="F109"/>
  <c r="F108" s="1"/>
  <c r="G109"/>
  <c r="G108" s="1"/>
  <c r="E109"/>
  <c r="E108" s="1"/>
  <c r="F102"/>
  <c r="G102"/>
  <c r="F94"/>
  <c r="F93" s="1"/>
  <c r="F92" s="1"/>
  <c r="G94"/>
  <c r="G93" s="1"/>
  <c r="G92" s="1"/>
  <c r="E94"/>
  <c r="E93" s="1"/>
  <c r="E92" s="1"/>
  <c r="F89"/>
  <c r="G89"/>
  <c r="F90"/>
  <c r="G90"/>
  <c r="E90"/>
  <c r="E89"/>
  <c r="F84"/>
  <c r="F83" s="1"/>
  <c r="G84"/>
  <c r="G83" s="1"/>
  <c r="E84"/>
  <c r="E83" s="1"/>
  <c r="F86"/>
  <c r="F85" s="1"/>
  <c r="G86"/>
  <c r="G85" s="1"/>
  <c r="E86"/>
  <c r="E85" s="1"/>
  <c r="F75"/>
  <c r="G75"/>
  <c r="F76"/>
  <c r="G76"/>
  <c r="E76"/>
  <c r="E75"/>
  <c r="F71"/>
  <c r="G71"/>
  <c r="F72"/>
  <c r="G72"/>
  <c r="E71"/>
  <c r="E72"/>
  <c r="F60"/>
  <c r="F59" s="1"/>
  <c r="G60"/>
  <c r="G59" s="1"/>
  <c r="E60"/>
  <c r="E59" s="1"/>
  <c r="F58"/>
  <c r="F57" s="1"/>
  <c r="G58"/>
  <c r="G57" s="1"/>
  <c r="E58"/>
  <c r="E57" s="1"/>
  <c r="F53"/>
  <c r="F52" s="1"/>
  <c r="F51" s="1"/>
  <c r="F50" s="1"/>
  <c r="F49" s="1"/>
  <c r="G53"/>
  <c r="G52" s="1"/>
  <c r="G51" s="1"/>
  <c r="G50" s="1"/>
  <c r="G49" s="1"/>
  <c r="E53"/>
  <c r="E52" s="1"/>
  <c r="E51" s="1"/>
  <c r="E50" s="1"/>
  <c r="E49" s="1"/>
  <c r="F41"/>
  <c r="G41"/>
  <c r="F42"/>
  <c r="G42"/>
  <c r="F43"/>
  <c r="G43"/>
  <c r="E41"/>
  <c r="E42"/>
  <c r="E43"/>
  <c r="F36"/>
  <c r="F35" s="1"/>
  <c r="G36"/>
  <c r="G35" s="1"/>
  <c r="E36"/>
  <c r="E35" s="1"/>
  <c r="F32"/>
  <c r="G32"/>
  <c r="F33"/>
  <c r="G33"/>
  <c r="F34"/>
  <c r="G34"/>
  <c r="E34"/>
  <c r="E32"/>
  <c r="F29"/>
  <c r="G29"/>
  <c r="F30"/>
  <c r="G30"/>
  <c r="E30"/>
  <c r="E29"/>
  <c r="F20"/>
  <c r="G20"/>
  <c r="F21"/>
  <c r="G21"/>
  <c r="E21"/>
  <c r="E20"/>
  <c r="F18"/>
  <c r="F17" s="1"/>
  <c r="G18"/>
  <c r="G17" s="1"/>
  <c r="E18"/>
  <c r="E17" s="1"/>
  <c r="F13"/>
  <c r="F12" s="1"/>
  <c r="F11" s="1"/>
  <c r="F10" s="1"/>
  <c r="F9" s="1"/>
  <c r="G13"/>
  <c r="G12" s="1"/>
  <c r="G11" s="1"/>
  <c r="G10" s="1"/>
  <c r="G9" s="1"/>
  <c r="E13"/>
  <c r="E12" s="1"/>
  <c r="E11" s="1"/>
  <c r="E10" s="1"/>
  <c r="E9" s="1"/>
  <c r="G498" i="144"/>
  <c r="G497" s="1"/>
  <c r="H498"/>
  <c r="F498"/>
  <c r="F497" s="1"/>
  <c r="G491"/>
  <c r="H491"/>
  <c r="F491"/>
  <c r="G488"/>
  <c r="H488"/>
  <c r="F488"/>
  <c r="G484"/>
  <c r="H484"/>
  <c r="F484"/>
  <c r="G478"/>
  <c r="H478"/>
  <c r="F478"/>
  <c r="G466"/>
  <c r="H466"/>
  <c r="F466"/>
  <c r="G460"/>
  <c r="G459" s="1"/>
  <c r="H460"/>
  <c r="H459" s="1"/>
  <c r="F460"/>
  <c r="F459" s="1"/>
  <c r="G443"/>
  <c r="H443"/>
  <c r="F443"/>
  <c r="G441"/>
  <c r="H441"/>
  <c r="F441"/>
  <c r="G453"/>
  <c r="H453"/>
  <c r="F453"/>
  <c r="G451"/>
  <c r="H451"/>
  <c r="F451"/>
  <c r="G445"/>
  <c r="H445"/>
  <c r="G423"/>
  <c r="H423"/>
  <c r="F423"/>
  <c r="G425"/>
  <c r="H425"/>
  <c r="F425"/>
  <c r="G429"/>
  <c r="H429"/>
  <c r="F429"/>
  <c r="G427"/>
  <c r="H427"/>
  <c r="F427"/>
  <c r="G413"/>
  <c r="G412" s="1"/>
  <c r="G411" s="1"/>
  <c r="G410" s="1"/>
  <c r="G409" s="1"/>
  <c r="H413"/>
  <c r="H412" s="1"/>
  <c r="H411" s="1"/>
  <c r="H410" s="1"/>
  <c r="H409" s="1"/>
  <c r="F413"/>
  <c r="F412" s="1"/>
  <c r="F411" s="1"/>
  <c r="F410" s="1"/>
  <c r="F409" s="1"/>
  <c r="G394"/>
  <c r="H394"/>
  <c r="F394"/>
  <c r="G407"/>
  <c r="F385" i="145" s="1"/>
  <c r="F384" s="1"/>
  <c r="H407" i="144"/>
  <c r="F407"/>
  <c r="E385" i="145" s="1"/>
  <c r="E384" s="1"/>
  <c r="G405" i="144"/>
  <c r="H405"/>
  <c r="F405"/>
  <c r="G400"/>
  <c r="H400"/>
  <c r="F400"/>
  <c r="G396"/>
  <c r="H396"/>
  <c r="F396"/>
  <c r="G385"/>
  <c r="H385"/>
  <c r="F385"/>
  <c r="G365"/>
  <c r="H365"/>
  <c r="F365"/>
  <c r="G367"/>
  <c r="H367"/>
  <c r="F367"/>
  <c r="G369"/>
  <c r="H369"/>
  <c r="F369"/>
  <c r="G371"/>
  <c r="H371"/>
  <c r="F371"/>
  <c r="G373"/>
  <c r="H373"/>
  <c r="F373"/>
  <c r="G375"/>
  <c r="H375"/>
  <c r="F375"/>
  <c r="G378"/>
  <c r="G377" s="1"/>
  <c r="H378"/>
  <c r="H377" s="1"/>
  <c r="F378"/>
  <c r="F377" s="1"/>
  <c r="G349"/>
  <c r="H349"/>
  <c r="F349"/>
  <c r="G353"/>
  <c r="H353"/>
  <c r="F353"/>
  <c r="G351"/>
  <c r="H351"/>
  <c r="F351"/>
  <c r="G328"/>
  <c r="H328"/>
  <c r="F328"/>
  <c r="G334"/>
  <c r="F24" i="145" s="1"/>
  <c r="F23" s="1"/>
  <c r="H334" i="144"/>
  <c r="G24" i="145" s="1"/>
  <c r="G23" s="1"/>
  <c r="F334" i="144"/>
  <c r="E24" i="145" s="1"/>
  <c r="E23" s="1"/>
  <c r="G293" i="144"/>
  <c r="H293"/>
  <c r="F293"/>
  <c r="G295"/>
  <c r="H295"/>
  <c r="F295"/>
  <c r="G299"/>
  <c r="G298" s="1"/>
  <c r="G297" s="1"/>
  <c r="H299"/>
  <c r="H298" s="1"/>
  <c r="H297" s="1"/>
  <c r="F299"/>
  <c r="F298" s="1"/>
  <c r="F297" s="1"/>
  <c r="G307"/>
  <c r="G306" s="1"/>
  <c r="G305" s="1"/>
  <c r="G304" s="1"/>
  <c r="G303" s="1"/>
  <c r="G302" s="1"/>
  <c r="H307"/>
  <c r="H306" s="1"/>
  <c r="H305" s="1"/>
  <c r="H304" s="1"/>
  <c r="H303" s="1"/>
  <c r="H302" s="1"/>
  <c r="F307"/>
  <c r="F306" s="1"/>
  <c r="F305" s="1"/>
  <c r="F304" s="1"/>
  <c r="F303" s="1"/>
  <c r="F302" s="1"/>
  <c r="G314"/>
  <c r="G313" s="1"/>
  <c r="G312" s="1"/>
  <c r="G311" s="1"/>
  <c r="G310" s="1"/>
  <c r="G309" s="1"/>
  <c r="H314"/>
  <c r="H313" s="1"/>
  <c r="H312" s="1"/>
  <c r="H311" s="1"/>
  <c r="H310" s="1"/>
  <c r="H309" s="1"/>
  <c r="F314"/>
  <c r="F313" s="1"/>
  <c r="F312" s="1"/>
  <c r="F311" s="1"/>
  <c r="F310" s="1"/>
  <c r="F309" s="1"/>
  <c r="G321"/>
  <c r="H321"/>
  <c r="F321"/>
  <c r="F257"/>
  <c r="F256" s="1"/>
  <c r="F255" s="1"/>
  <c r="F254" s="1"/>
  <c r="F253" s="1"/>
  <c r="F264"/>
  <c r="F263" s="1"/>
  <c r="F262" s="1"/>
  <c r="F261" s="1"/>
  <c r="F270"/>
  <c r="F269" s="1"/>
  <c r="F268" s="1"/>
  <c r="F97" i="145"/>
  <c r="F96" s="1"/>
  <c r="F95" s="1"/>
  <c r="G97"/>
  <c r="G96" s="1"/>
  <c r="G95" s="1"/>
  <c r="F274" i="144"/>
  <c r="F273" s="1"/>
  <c r="F272" s="1"/>
  <c r="G278"/>
  <c r="G277" s="1"/>
  <c r="G276" s="1"/>
  <c r="G266" s="1"/>
  <c r="G252" s="1"/>
  <c r="G251" s="1"/>
  <c r="H278"/>
  <c r="H277" s="1"/>
  <c r="H276" s="1"/>
  <c r="H266" s="1"/>
  <c r="H252" s="1"/>
  <c r="F278"/>
  <c r="F277" s="1"/>
  <c r="F276" s="1"/>
  <c r="H285"/>
  <c r="H284" s="1"/>
  <c r="H283" s="1"/>
  <c r="H282" s="1"/>
  <c r="H281" s="1"/>
  <c r="H280" s="1"/>
  <c r="F285"/>
  <c r="F284" s="1"/>
  <c r="F283" s="1"/>
  <c r="F282" s="1"/>
  <c r="F281" s="1"/>
  <c r="F280" s="1"/>
  <c r="G245"/>
  <c r="H245"/>
  <c r="F245"/>
  <c r="G247"/>
  <c r="F402" i="145" s="1"/>
  <c r="F401" s="1"/>
  <c r="H247" i="144"/>
  <c r="G402" i="145" s="1"/>
  <c r="G401" s="1"/>
  <c r="F247" i="144"/>
  <c r="G249"/>
  <c r="F404" i="145" s="1"/>
  <c r="F403" s="1"/>
  <c r="H249" i="144"/>
  <c r="F249"/>
  <c r="G236"/>
  <c r="G235" s="1"/>
  <c r="F357" i="145" s="1"/>
  <c r="F356" s="1"/>
  <c r="H236" i="144"/>
  <c r="H235" s="1"/>
  <c r="G357" i="145" s="1"/>
  <c r="G356" s="1"/>
  <c r="F236" i="144"/>
  <c r="F235" s="1"/>
  <c r="E357" i="145" s="1"/>
  <c r="E356" s="1"/>
  <c r="G233" i="144"/>
  <c r="G232" s="1"/>
  <c r="H233"/>
  <c r="H232" s="1"/>
  <c r="F233"/>
  <c r="F232" s="1"/>
  <c r="G229"/>
  <c r="G228" s="1"/>
  <c r="G227" s="1"/>
  <c r="H229"/>
  <c r="H228" s="1"/>
  <c r="H227" s="1"/>
  <c r="F229"/>
  <c r="F228" s="1"/>
  <c r="F227" s="1"/>
  <c r="G223"/>
  <c r="G222" s="1"/>
  <c r="G221" s="1"/>
  <c r="G220" s="1"/>
  <c r="G219" s="1"/>
  <c r="H223"/>
  <c r="H222" s="1"/>
  <c r="H221" s="1"/>
  <c r="H220" s="1"/>
  <c r="H219" s="1"/>
  <c r="F223"/>
  <c r="F222" s="1"/>
  <c r="F221" s="1"/>
  <c r="F220" s="1"/>
  <c r="F219" s="1"/>
  <c r="G207"/>
  <c r="G206" s="1"/>
  <c r="H207"/>
  <c r="H206" s="1"/>
  <c r="F207"/>
  <c r="F206" s="1"/>
  <c r="G183"/>
  <c r="H183"/>
  <c r="F183"/>
  <c r="G216"/>
  <c r="G215" s="1"/>
  <c r="H216"/>
  <c r="H215" s="1"/>
  <c r="F216"/>
  <c r="F215" s="1"/>
  <c r="G202"/>
  <c r="H202"/>
  <c r="F202"/>
  <c r="G200"/>
  <c r="H200"/>
  <c r="F200"/>
  <c r="G198"/>
  <c r="H198"/>
  <c r="F198"/>
  <c r="G191"/>
  <c r="G190" s="1"/>
  <c r="G189" s="1"/>
  <c r="G188" s="1"/>
  <c r="G187" s="1"/>
  <c r="H191"/>
  <c r="H190" s="1"/>
  <c r="H189" s="1"/>
  <c r="H188" s="1"/>
  <c r="H187" s="1"/>
  <c r="F191"/>
  <c r="F190" s="1"/>
  <c r="F189" s="1"/>
  <c r="F188" s="1"/>
  <c r="F187" s="1"/>
  <c r="G176"/>
  <c r="G175" s="1"/>
  <c r="F210" i="145" s="1"/>
  <c r="F209" s="1"/>
  <c r="H176" i="144"/>
  <c r="H175" s="1"/>
  <c r="G210" i="145" s="1"/>
  <c r="G209" s="1"/>
  <c r="F176" i="144"/>
  <c r="F175" s="1"/>
  <c r="E210" i="145" s="1"/>
  <c r="E209" s="1"/>
  <c r="G171" i="144"/>
  <c r="H171"/>
  <c r="F171"/>
  <c r="G169"/>
  <c r="H169"/>
  <c r="F169"/>
  <c r="G165"/>
  <c r="H165"/>
  <c r="F165"/>
  <c r="G163"/>
  <c r="H163"/>
  <c r="F163"/>
  <c r="G161"/>
  <c r="H161"/>
  <c r="F161"/>
  <c r="G159"/>
  <c r="H159"/>
  <c r="F159"/>
  <c r="G151"/>
  <c r="H151"/>
  <c r="F151"/>
  <c r="G147"/>
  <c r="H147"/>
  <c r="F147"/>
  <c r="G140"/>
  <c r="F168" i="145" s="1"/>
  <c r="F167" s="1"/>
  <c r="H140" i="144"/>
  <c r="G168" i="145" s="1"/>
  <c r="G167" s="1"/>
  <c r="F140" i="144"/>
  <c r="E168" i="145" s="1"/>
  <c r="E167" s="1"/>
  <c r="G138" i="144"/>
  <c r="H138"/>
  <c r="F138"/>
  <c r="G134"/>
  <c r="G133" s="1"/>
  <c r="H134"/>
  <c r="H133" s="1"/>
  <c r="F134"/>
  <c r="F133" s="1"/>
  <c r="G131"/>
  <c r="H131"/>
  <c r="F131"/>
  <c r="G129"/>
  <c r="H129"/>
  <c r="F129"/>
  <c r="G123"/>
  <c r="G122" s="1"/>
  <c r="G121" s="1"/>
  <c r="H123"/>
  <c r="H122" s="1"/>
  <c r="H121" s="1"/>
  <c r="F123"/>
  <c r="F122" s="1"/>
  <c r="F121" s="1"/>
  <c r="G116"/>
  <c r="G109" s="1"/>
  <c r="H116"/>
  <c r="H109" s="1"/>
  <c r="F116"/>
  <c r="F109" s="1"/>
  <c r="G105"/>
  <c r="H105"/>
  <c r="F105"/>
  <c r="G103"/>
  <c r="H103"/>
  <c r="F103"/>
  <c r="G98"/>
  <c r="G97" s="1"/>
  <c r="H98"/>
  <c r="H97" s="1"/>
  <c r="F98"/>
  <c r="F97" s="1"/>
  <c r="G92"/>
  <c r="G91" s="1"/>
  <c r="G90" s="1"/>
  <c r="G89" s="1"/>
  <c r="G88" s="1"/>
  <c r="H92"/>
  <c r="H91" s="1"/>
  <c r="H90" s="1"/>
  <c r="H89" s="1"/>
  <c r="H88" s="1"/>
  <c r="F92"/>
  <c r="G85"/>
  <c r="G84" s="1"/>
  <c r="G83" s="1"/>
  <c r="G82" s="1"/>
  <c r="G81" s="1"/>
  <c r="H85"/>
  <c r="H84" s="1"/>
  <c r="H83" s="1"/>
  <c r="H82" s="1"/>
  <c r="H81" s="1"/>
  <c r="F85"/>
  <c r="F84" s="1"/>
  <c r="F83" s="1"/>
  <c r="F82" s="1"/>
  <c r="F81" s="1"/>
  <c r="F100" l="1"/>
  <c r="G383" i="145"/>
  <c r="G382" s="1"/>
  <c r="H402" i="144"/>
  <c r="H100"/>
  <c r="H96" s="1"/>
  <c r="E383" i="145"/>
  <c r="E382" s="1"/>
  <c r="F402" i="144"/>
  <c r="F383" i="145"/>
  <c r="F382" s="1"/>
  <c r="G402" i="144"/>
  <c r="G320"/>
  <c r="G319" s="1"/>
  <c r="G318" s="1"/>
  <c r="G317" s="1"/>
  <c r="G316" s="1"/>
  <c r="F320"/>
  <c r="F319" s="1"/>
  <c r="F318" s="1"/>
  <c r="F317" s="1"/>
  <c r="F316" s="1"/>
  <c r="G436"/>
  <c r="G435" s="1"/>
  <c r="G434" s="1"/>
  <c r="G433" s="1"/>
  <c r="G496"/>
  <c r="G495" s="1"/>
  <c r="G494" s="1"/>
  <c r="G493" s="1"/>
  <c r="H251"/>
  <c r="F496"/>
  <c r="F495" s="1"/>
  <c r="F494" s="1"/>
  <c r="F493" s="1"/>
  <c r="H320"/>
  <c r="H319" s="1"/>
  <c r="H318" s="1"/>
  <c r="H317" s="1"/>
  <c r="H316" s="1"/>
  <c r="G100"/>
  <c r="G96" s="1"/>
  <c r="H242"/>
  <c r="F384"/>
  <c r="F383" s="1"/>
  <c r="F382" s="1"/>
  <c r="F381" s="1"/>
  <c r="F380" s="1"/>
  <c r="G384"/>
  <c r="G383" s="1"/>
  <c r="G382" s="1"/>
  <c r="G381" s="1"/>
  <c r="G380" s="1"/>
  <c r="F242"/>
  <c r="F241" s="1"/>
  <c r="F240" s="1"/>
  <c r="F239" s="1"/>
  <c r="F238" s="1"/>
  <c r="H384"/>
  <c r="H383" s="1"/>
  <c r="H382" s="1"/>
  <c r="H381" s="1"/>
  <c r="H380" s="1"/>
  <c r="G242"/>
  <c r="G241" s="1"/>
  <c r="G240" s="1"/>
  <c r="G239" s="1"/>
  <c r="G238" s="1"/>
  <c r="F396" i="145"/>
  <c r="F395" s="1"/>
  <c r="F394" s="1"/>
  <c r="H473" i="144"/>
  <c r="H472" s="1"/>
  <c r="H471" s="1"/>
  <c r="H470" s="1"/>
  <c r="F473"/>
  <c r="F472" s="1"/>
  <c r="F471" s="1"/>
  <c r="F470" s="1"/>
  <c r="G473"/>
  <c r="G472" s="1"/>
  <c r="G471" s="1"/>
  <c r="G470" s="1"/>
  <c r="F182"/>
  <c r="F181" s="1"/>
  <c r="F180" s="1"/>
  <c r="F179" s="1"/>
  <c r="F178" s="1"/>
  <c r="F436"/>
  <c r="F435" s="1"/>
  <c r="F434" s="1"/>
  <c r="F433" s="1"/>
  <c r="H436"/>
  <c r="H435" s="1"/>
  <c r="H434" s="1"/>
  <c r="H433" s="1"/>
  <c r="F227" i="145"/>
  <c r="F226" s="1"/>
  <c r="F225" s="1"/>
  <c r="E227"/>
  <c r="E226" s="1"/>
  <c r="E225" s="1"/>
  <c r="G227"/>
  <c r="G226" s="1"/>
  <c r="G225" s="1"/>
  <c r="G260"/>
  <c r="G259" s="1"/>
  <c r="E260"/>
  <c r="E259" s="1"/>
  <c r="H182" i="144"/>
  <c r="H181" s="1"/>
  <c r="H180" s="1"/>
  <c r="H179" s="1"/>
  <c r="H178" s="1"/>
  <c r="F260" i="145"/>
  <c r="F259" s="1"/>
  <c r="G182" i="144"/>
  <c r="G181" s="1"/>
  <c r="G180" s="1"/>
  <c r="G179" s="1"/>
  <c r="G178" s="1"/>
  <c r="H156"/>
  <c r="H155" s="1"/>
  <c r="H154" s="1"/>
  <c r="H153" s="1"/>
  <c r="G190" i="145"/>
  <c r="G189" s="1"/>
  <c r="G188" s="1"/>
  <c r="F156" i="144"/>
  <c r="F155" s="1"/>
  <c r="F154" s="1"/>
  <c r="F153" s="1"/>
  <c r="G156"/>
  <c r="G155" s="1"/>
  <c r="G154" s="1"/>
  <c r="G153" s="1"/>
  <c r="E190" i="145"/>
  <c r="E189" s="1"/>
  <c r="E188" s="1"/>
  <c r="F190"/>
  <c r="F189" s="1"/>
  <c r="F188" s="1"/>
  <c r="G364" i="144"/>
  <c r="G363" s="1"/>
  <c r="H364"/>
  <c r="H363" s="1"/>
  <c r="F364"/>
  <c r="F363" s="1"/>
  <c r="F19" i="145"/>
  <c r="F16" s="1"/>
  <c r="F15" s="1"/>
  <c r="F14" s="1"/>
  <c r="E19"/>
  <c r="E16" s="1"/>
  <c r="E15" s="1"/>
  <c r="E14" s="1"/>
  <c r="G19"/>
  <c r="G16" s="1"/>
  <c r="G15" s="1"/>
  <c r="G14" s="1"/>
  <c r="G284"/>
  <c r="G276" s="1"/>
  <c r="G275" s="1"/>
  <c r="F284"/>
  <c r="F276" s="1"/>
  <c r="F275" s="1"/>
  <c r="E284"/>
  <c r="E276" s="1"/>
  <c r="E275" s="1"/>
  <c r="F465" i="144"/>
  <c r="F464" s="1"/>
  <c r="F463" s="1"/>
  <c r="F462" s="1"/>
  <c r="F254" i="145"/>
  <c r="F253" s="1"/>
  <c r="G465" i="144"/>
  <c r="G464" s="1"/>
  <c r="G463" s="1"/>
  <c r="G462" s="1"/>
  <c r="G254" i="145"/>
  <c r="G253" s="1"/>
  <c r="H465" i="144"/>
  <c r="H464" s="1"/>
  <c r="H463" s="1"/>
  <c r="H462" s="1"/>
  <c r="E254" i="145"/>
  <c r="E253" s="1"/>
  <c r="F214"/>
  <c r="F213" s="1"/>
  <c r="F212" s="1"/>
  <c r="E214"/>
  <c r="E213" s="1"/>
  <c r="E212" s="1"/>
  <c r="G214"/>
  <c r="G213" s="1"/>
  <c r="G212" s="1"/>
  <c r="H422" i="144"/>
  <c r="H421" s="1"/>
  <c r="H420" s="1"/>
  <c r="H419" s="1"/>
  <c r="F422"/>
  <c r="F421" s="1"/>
  <c r="F420" s="1"/>
  <c r="F419" s="1"/>
  <c r="G422"/>
  <c r="G421" s="1"/>
  <c r="G420" s="1"/>
  <c r="G419" s="1"/>
  <c r="E266" i="145"/>
  <c r="E265" s="1"/>
  <c r="F99"/>
  <c r="F98" s="1"/>
  <c r="G99"/>
  <c r="G98" s="1"/>
  <c r="G348" i="144"/>
  <c r="G347" s="1"/>
  <c r="G346" s="1"/>
  <c r="G345" s="1"/>
  <c r="H348"/>
  <c r="H347" s="1"/>
  <c r="H346" s="1"/>
  <c r="H345" s="1"/>
  <c r="F348"/>
  <c r="F347" s="1"/>
  <c r="F346" s="1"/>
  <c r="F345" s="1"/>
  <c r="F266" i="145"/>
  <c r="F265" s="1"/>
  <c r="G266"/>
  <c r="G265" s="1"/>
  <c r="G146" i="144"/>
  <c r="G145" s="1"/>
  <c r="G144" s="1"/>
  <c r="G143" s="1"/>
  <c r="F172" i="145"/>
  <c r="F171" s="1"/>
  <c r="F170" s="1"/>
  <c r="F169" s="1"/>
  <c r="E181"/>
  <c r="E180" s="1"/>
  <c r="E179" s="1"/>
  <c r="H483" i="144"/>
  <c r="H482" s="1"/>
  <c r="H481" s="1"/>
  <c r="H480" s="1"/>
  <c r="E402" i="145"/>
  <c r="E401" s="1"/>
  <c r="F483" i="144"/>
  <c r="F482" s="1"/>
  <c r="F481" s="1"/>
  <c r="F480" s="1"/>
  <c r="G346" i="145"/>
  <c r="G345" s="1"/>
  <c r="H146" i="144"/>
  <c r="H145" s="1"/>
  <c r="H144" s="1"/>
  <c r="H143" s="1"/>
  <c r="E346" i="145"/>
  <c r="E345" s="1"/>
  <c r="G385"/>
  <c r="G384" s="1"/>
  <c r="F181"/>
  <c r="F180" s="1"/>
  <c r="F179" s="1"/>
  <c r="G181"/>
  <c r="G180" s="1"/>
  <c r="G179" s="1"/>
  <c r="F146" i="144"/>
  <c r="F145" s="1"/>
  <c r="F144" s="1"/>
  <c r="F143" s="1"/>
  <c r="G376" i="145"/>
  <c r="F335"/>
  <c r="F334" s="1"/>
  <c r="E381"/>
  <c r="E380" s="1"/>
  <c r="G404"/>
  <c r="G403" s="1"/>
  <c r="G396" s="1"/>
  <c r="G335"/>
  <c r="G334" s="1"/>
  <c r="F355"/>
  <c r="F354" s="1"/>
  <c r="F353" s="1"/>
  <c r="F349" s="1"/>
  <c r="E404"/>
  <c r="E403" s="1"/>
  <c r="G172"/>
  <c r="G171" s="1"/>
  <c r="G170" s="1"/>
  <c r="G169" s="1"/>
  <c r="E335"/>
  <c r="E334" s="1"/>
  <c r="G355"/>
  <c r="G354" s="1"/>
  <c r="G353" s="1"/>
  <c r="G349" s="1"/>
  <c r="F367"/>
  <c r="F366" s="1"/>
  <c r="F365" s="1"/>
  <c r="F364" s="1"/>
  <c r="F381"/>
  <c r="F380" s="1"/>
  <c r="G483" i="144"/>
  <c r="G482" s="1"/>
  <c r="G481" s="1"/>
  <c r="G480" s="1"/>
  <c r="E172" i="145"/>
  <c r="E171" s="1"/>
  <c r="E170" s="1"/>
  <c r="E169" s="1"/>
  <c r="F346"/>
  <c r="F345" s="1"/>
  <c r="E355"/>
  <c r="E354" s="1"/>
  <c r="E353" s="1"/>
  <c r="E349" s="1"/>
  <c r="G367"/>
  <c r="G366" s="1"/>
  <c r="G365" s="1"/>
  <c r="G364" s="1"/>
  <c r="G381"/>
  <c r="G380" s="1"/>
  <c r="E376"/>
  <c r="E371" s="1"/>
  <c r="E56"/>
  <c r="E74"/>
  <c r="E88"/>
  <c r="E87" s="1"/>
  <c r="F376"/>
  <c r="F56"/>
  <c r="E305"/>
  <c r="E322"/>
  <c r="E367"/>
  <c r="E366" s="1"/>
  <c r="E365" s="1"/>
  <c r="E364" s="1"/>
  <c r="E405"/>
  <c r="F389"/>
  <c r="F388" s="1"/>
  <c r="F387" s="1"/>
  <c r="F386" s="1"/>
  <c r="G389"/>
  <c r="G388" s="1"/>
  <c r="G387" s="1"/>
  <c r="G386" s="1"/>
  <c r="E389"/>
  <c r="E388" s="1"/>
  <c r="E387" s="1"/>
  <c r="E386" s="1"/>
  <c r="F361"/>
  <c r="F360" s="1"/>
  <c r="F359" s="1"/>
  <c r="G361"/>
  <c r="G360" s="1"/>
  <c r="G359" s="1"/>
  <c r="E361"/>
  <c r="E360" s="1"/>
  <c r="E359" s="1"/>
  <c r="F305"/>
  <c r="F309"/>
  <c r="G322"/>
  <c r="G305"/>
  <c r="G309"/>
  <c r="F322"/>
  <c r="E309"/>
  <c r="E70"/>
  <c r="E69" s="1"/>
  <c r="G164"/>
  <c r="H497" i="144"/>
  <c r="F70" i="145"/>
  <c r="F69" s="1"/>
  <c r="E103"/>
  <c r="E102" s="1"/>
  <c r="G128"/>
  <c r="G127" s="1"/>
  <c r="G126" s="1"/>
  <c r="G125" s="1"/>
  <c r="G149"/>
  <c r="G148" s="1"/>
  <c r="G131" s="1"/>
  <c r="E163"/>
  <c r="E162" s="1"/>
  <c r="F163"/>
  <c r="F162" s="1"/>
  <c r="F157" s="1"/>
  <c r="E164"/>
  <c r="F164"/>
  <c r="E97"/>
  <c r="E96" s="1"/>
  <c r="E95" s="1"/>
  <c r="E91" s="1"/>
  <c r="F128"/>
  <c r="F127" s="1"/>
  <c r="F126" s="1"/>
  <c r="F125" s="1"/>
  <c r="E149"/>
  <c r="E148" s="1"/>
  <c r="E131" s="1"/>
  <c r="F149"/>
  <c r="F148" s="1"/>
  <c r="F131" s="1"/>
  <c r="E157"/>
  <c r="G163"/>
  <c r="G162" s="1"/>
  <c r="G157" s="1"/>
  <c r="G70"/>
  <c r="G69" s="1"/>
  <c r="E31"/>
  <c r="F31"/>
  <c r="G56"/>
  <c r="F82"/>
  <c r="F91"/>
  <c r="E28"/>
  <c r="E82"/>
  <c r="F88"/>
  <c r="F87" s="1"/>
  <c r="F110"/>
  <c r="F107" s="1"/>
  <c r="F106" s="1"/>
  <c r="F105" s="1"/>
  <c r="F28"/>
  <c r="F27" s="1"/>
  <c r="F26" s="1"/>
  <c r="F25" s="1"/>
  <c r="G31"/>
  <c r="G82"/>
  <c r="G91"/>
  <c r="E40"/>
  <c r="E39" s="1"/>
  <c r="E38" s="1"/>
  <c r="E37" s="1"/>
  <c r="F40"/>
  <c r="F39" s="1"/>
  <c r="F38" s="1"/>
  <c r="F37" s="1"/>
  <c r="G28"/>
  <c r="G40"/>
  <c r="G39" s="1"/>
  <c r="G38" s="1"/>
  <c r="G37" s="1"/>
  <c r="F74"/>
  <c r="G88"/>
  <c r="G87" s="1"/>
  <c r="G110"/>
  <c r="G107" s="1"/>
  <c r="G106" s="1"/>
  <c r="G105" s="1"/>
  <c r="G74"/>
  <c r="E110"/>
  <c r="E107" s="1"/>
  <c r="E106" s="1"/>
  <c r="E105" s="1"/>
  <c r="F393" i="144"/>
  <c r="G393"/>
  <c r="G292"/>
  <c r="G291" s="1"/>
  <c r="G290" s="1"/>
  <c r="G289" s="1"/>
  <c r="G288" s="1"/>
  <c r="H393"/>
  <c r="H292"/>
  <c r="H291" s="1"/>
  <c r="H290" s="1"/>
  <c r="H289" s="1"/>
  <c r="H288" s="1"/>
  <c r="F327"/>
  <c r="F326" s="1"/>
  <c r="F325" s="1"/>
  <c r="F324" s="1"/>
  <c r="F323" s="1"/>
  <c r="G327"/>
  <c r="G326" s="1"/>
  <c r="G325" s="1"/>
  <c r="G324" s="1"/>
  <c r="G323" s="1"/>
  <c r="H327"/>
  <c r="H326" s="1"/>
  <c r="H325" s="1"/>
  <c r="H324" s="1"/>
  <c r="H323" s="1"/>
  <c r="F292"/>
  <c r="F291" s="1"/>
  <c r="F290" s="1"/>
  <c r="F289" s="1"/>
  <c r="F288" s="1"/>
  <c r="F287" s="1"/>
  <c r="F231"/>
  <c r="F226" s="1"/>
  <c r="F225" s="1"/>
  <c r="F218" s="1"/>
  <c r="F267"/>
  <c r="F266" s="1"/>
  <c r="F252" s="1"/>
  <c r="F251" s="1"/>
  <c r="G128"/>
  <c r="G127" s="1"/>
  <c r="F91"/>
  <c r="F128"/>
  <c r="F127" s="1"/>
  <c r="G137"/>
  <c r="G136" s="1"/>
  <c r="G231"/>
  <c r="G226" s="1"/>
  <c r="G225" s="1"/>
  <c r="G218" s="1"/>
  <c r="H231"/>
  <c r="H226" s="1"/>
  <c r="H225" s="1"/>
  <c r="H218" s="1"/>
  <c r="F197"/>
  <c r="F196" s="1"/>
  <c r="F195" s="1"/>
  <c r="F194" s="1"/>
  <c r="F193" s="1"/>
  <c r="H241"/>
  <c r="H240" s="1"/>
  <c r="H239" s="1"/>
  <c r="H238" s="1"/>
  <c r="H137"/>
  <c r="H136" s="1"/>
  <c r="H197"/>
  <c r="H196" s="1"/>
  <c r="H195" s="1"/>
  <c r="H194" s="1"/>
  <c r="H193" s="1"/>
  <c r="G197"/>
  <c r="G196" s="1"/>
  <c r="G195" s="1"/>
  <c r="G194" s="1"/>
  <c r="G193" s="1"/>
  <c r="H128"/>
  <c r="H127" s="1"/>
  <c r="F137"/>
  <c r="F136" s="1"/>
  <c r="F371" i="145" l="1"/>
  <c r="G371"/>
  <c r="H496" i="144"/>
  <c r="H495" s="1"/>
  <c r="H494" s="1"/>
  <c r="H493" s="1"/>
  <c r="G287"/>
  <c r="H287"/>
  <c r="F344" i="145"/>
  <c r="F343" s="1"/>
  <c r="F342" s="1"/>
  <c r="E344"/>
  <c r="E343" s="1"/>
  <c r="E342" s="1"/>
  <c r="G344"/>
  <c r="G343" s="1"/>
  <c r="G342" s="1"/>
  <c r="E396"/>
  <c r="E395" s="1"/>
  <c r="E394" s="1"/>
  <c r="G395"/>
  <c r="G394" s="1"/>
  <c r="G393" s="1"/>
  <c r="H358" i="144"/>
  <c r="H357" s="1"/>
  <c r="H344" s="1"/>
  <c r="F358"/>
  <c r="F357" s="1"/>
  <c r="F344" s="1"/>
  <c r="G358"/>
  <c r="G357" s="1"/>
  <c r="G344" s="1"/>
  <c r="F317" i="145"/>
  <c r="F316" s="1"/>
  <c r="F315" s="1"/>
  <c r="E317"/>
  <c r="E316" s="1"/>
  <c r="E315" s="1"/>
  <c r="G317"/>
  <c r="G316" s="1"/>
  <c r="G315" s="1"/>
  <c r="G314" s="1"/>
  <c r="G95" i="144"/>
  <c r="G94" s="1"/>
  <c r="H95"/>
  <c r="H94" s="1"/>
  <c r="F96"/>
  <c r="F95" s="1"/>
  <c r="F94" s="1"/>
  <c r="E27" i="145"/>
  <c r="E26" s="1"/>
  <c r="E25" s="1"/>
  <c r="G27"/>
  <c r="G26" s="1"/>
  <c r="G25" s="1"/>
  <c r="H392" i="144"/>
  <c r="H391" s="1"/>
  <c r="H390" s="1"/>
  <c r="H389" s="1"/>
  <c r="G252" i="145"/>
  <c r="E252"/>
  <c r="F252"/>
  <c r="E130"/>
  <c r="E129" s="1"/>
  <c r="F130"/>
  <c r="F129" s="1"/>
  <c r="G130"/>
  <c r="G129" s="1"/>
  <c r="G392" i="144"/>
  <c r="G391" s="1"/>
  <c r="G390" s="1"/>
  <c r="G389" s="1"/>
  <c r="G370" i="145"/>
  <c r="G369" s="1"/>
  <c r="G358"/>
  <c r="G142" i="144"/>
  <c r="E99" i="145"/>
  <c r="E98" s="1"/>
  <c r="F393"/>
  <c r="E81"/>
  <c r="E358"/>
  <c r="F370"/>
  <c r="F369" s="1"/>
  <c r="F418" i="144"/>
  <c r="F417" s="1"/>
  <c r="F358" i="145"/>
  <c r="E370"/>
  <c r="E369" s="1"/>
  <c r="E156"/>
  <c r="E155" s="1"/>
  <c r="E304"/>
  <c r="E303" s="1"/>
  <c r="E302" s="1"/>
  <c r="F173"/>
  <c r="G156"/>
  <c r="G155" s="1"/>
  <c r="E173"/>
  <c r="G173"/>
  <c r="E104"/>
  <c r="G104"/>
  <c r="F104"/>
  <c r="F124"/>
  <c r="G124"/>
  <c r="G304"/>
  <c r="G303" s="1"/>
  <c r="G302" s="1"/>
  <c r="F304"/>
  <c r="F303" s="1"/>
  <c r="F302" s="1"/>
  <c r="F90" i="144"/>
  <c r="F89" s="1"/>
  <c r="F88" s="1"/>
  <c r="E128" i="145"/>
  <c r="E127" s="1"/>
  <c r="E126" s="1"/>
  <c r="E125" s="1"/>
  <c r="H418" i="144"/>
  <c r="G418"/>
  <c r="G417" s="1"/>
  <c r="F156" i="145"/>
  <c r="F155" s="1"/>
  <c r="G81"/>
  <c r="F81"/>
  <c r="F392" i="144"/>
  <c r="F391" s="1"/>
  <c r="F390" s="1"/>
  <c r="F389" s="1"/>
  <c r="F142"/>
  <c r="G126"/>
  <c r="G125" s="1"/>
  <c r="H126"/>
  <c r="H125" s="1"/>
  <c r="F126"/>
  <c r="F125" s="1"/>
  <c r="H142"/>
  <c r="H417" l="1"/>
  <c r="G87"/>
  <c r="H87"/>
  <c r="F118" i="145"/>
  <c r="G336" i="144"/>
  <c r="G118" i="145"/>
  <c r="F336" i="144"/>
  <c r="H336"/>
  <c r="E393" i="145"/>
  <c r="G368"/>
  <c r="F87" i="144"/>
  <c r="F314" i="145"/>
  <c r="G336"/>
  <c r="E314"/>
  <c r="F336"/>
  <c r="F368"/>
  <c r="E211"/>
  <c r="E368"/>
  <c r="E336"/>
  <c r="E124"/>
  <c r="E118" s="1"/>
  <c r="G211"/>
  <c r="F211"/>
  <c r="G78" i="144"/>
  <c r="H78"/>
  <c r="F78"/>
  <c r="G76"/>
  <c r="H76"/>
  <c r="F76"/>
  <c r="G65"/>
  <c r="F80" i="145" s="1"/>
  <c r="F79" s="1"/>
  <c r="F73" s="1"/>
  <c r="H65" i="144"/>
  <c r="G80" i="145" s="1"/>
  <c r="G79" s="1"/>
  <c r="G73" s="1"/>
  <c r="F65" i="144"/>
  <c r="E80" i="145" s="1"/>
  <c r="E79" s="1"/>
  <c r="E73" s="1"/>
  <c r="G60" i="144"/>
  <c r="H60"/>
  <c r="F60"/>
  <c r="G55"/>
  <c r="H55"/>
  <c r="F55"/>
  <c r="G51"/>
  <c r="H51"/>
  <c r="F51"/>
  <c r="G47"/>
  <c r="H47"/>
  <c r="F47"/>
  <c r="G44"/>
  <c r="H44"/>
  <c r="F44"/>
  <c r="G40"/>
  <c r="H40"/>
  <c r="F40"/>
  <c r="G38"/>
  <c r="H38"/>
  <c r="F38"/>
  <c r="G27"/>
  <c r="H27"/>
  <c r="F27"/>
  <c r="G23"/>
  <c r="H23"/>
  <c r="F23"/>
  <c r="G20"/>
  <c r="H20"/>
  <c r="F20"/>
  <c r="G14"/>
  <c r="H14"/>
  <c r="F14"/>
  <c r="H59" l="1"/>
  <c r="F59"/>
  <c r="F58" s="1"/>
  <c r="G59"/>
  <c r="G58" s="1"/>
  <c r="F54"/>
  <c r="F53" s="1"/>
  <c r="H58"/>
  <c r="G13"/>
  <c r="G12" s="1"/>
  <c r="G11" s="1"/>
  <c r="G10" s="1"/>
  <c r="H13"/>
  <c r="H12" s="1"/>
  <c r="H11" s="1"/>
  <c r="H10" s="1"/>
  <c r="G54"/>
  <c r="G53" s="1"/>
  <c r="F13"/>
  <c r="F12" s="1"/>
  <c r="F11" s="1"/>
  <c r="F10" s="1"/>
  <c r="H54"/>
  <c r="H53" s="1"/>
  <c r="H43"/>
  <c r="G63" i="145"/>
  <c r="G62" s="1"/>
  <c r="F46" i="144"/>
  <c r="E65" i="145"/>
  <c r="E64" s="1"/>
  <c r="G46" i="144"/>
  <c r="F65" i="145"/>
  <c r="F64" s="1"/>
  <c r="H50" i="144"/>
  <c r="H49" s="1"/>
  <c r="G68" i="145"/>
  <c r="G67" s="1"/>
  <c r="G66" s="1"/>
  <c r="F43" i="144"/>
  <c r="E63" i="145"/>
  <c r="E62" s="1"/>
  <c r="G43" i="144"/>
  <c r="F63" i="145"/>
  <c r="F62" s="1"/>
  <c r="H46" i="144"/>
  <c r="G65" i="145"/>
  <c r="G64" s="1"/>
  <c r="F50" i="144"/>
  <c r="F49" s="1"/>
  <c r="E68" i="145"/>
  <c r="E67" s="1"/>
  <c r="E66" s="1"/>
  <c r="G50" i="144"/>
  <c r="G49" s="1"/>
  <c r="F68" i="145"/>
  <c r="F67" s="1"/>
  <c r="F66" s="1"/>
  <c r="H37" i="144"/>
  <c r="H36" s="1"/>
  <c r="G75"/>
  <c r="G74" s="1"/>
  <c r="G73" s="1"/>
  <c r="G72" s="1"/>
  <c r="G71" s="1"/>
  <c r="F75"/>
  <c r="F74" s="1"/>
  <c r="F73" s="1"/>
  <c r="F72" s="1"/>
  <c r="F71" s="1"/>
  <c r="F37"/>
  <c r="F36" s="1"/>
  <c r="H75"/>
  <c r="H74" s="1"/>
  <c r="H73" s="1"/>
  <c r="H72" s="1"/>
  <c r="H71" s="1"/>
  <c r="F19"/>
  <c r="F18" s="1"/>
  <c r="F17" s="1"/>
  <c r="F16" s="1"/>
  <c r="G37"/>
  <c r="G36" s="1"/>
  <c r="G19"/>
  <c r="G18" s="1"/>
  <c r="G17" s="1"/>
  <c r="G16" s="1"/>
  <c r="H19"/>
  <c r="H18" s="1"/>
  <c r="H17" s="1"/>
  <c r="H16" s="1"/>
  <c r="H42" l="1"/>
  <c r="H35" s="1"/>
  <c r="H34" s="1"/>
  <c r="H9" s="1"/>
  <c r="G42"/>
  <c r="G35" s="1"/>
  <c r="F42"/>
  <c r="F35" s="1"/>
  <c r="F61" i="145"/>
  <c r="F55" s="1"/>
  <c r="F54" s="1"/>
  <c r="F8" s="1"/>
  <c r="E61"/>
  <c r="E55" s="1"/>
  <c r="E54" s="1"/>
  <c r="E8" s="1"/>
  <c r="G61"/>
  <c r="H8" i="144" l="1"/>
  <c r="H7" s="1"/>
  <c r="F34"/>
  <c r="G34"/>
  <c r="F7" i="145"/>
  <c r="E7"/>
  <c r="G55"/>
  <c r="G54" s="1"/>
  <c r="G8" s="1"/>
  <c r="G9" i="144" l="1"/>
  <c r="G8" s="1"/>
  <c r="G7" s="1"/>
  <c r="F9"/>
  <c r="F8" s="1"/>
  <c r="F7" s="1"/>
  <c r="G7" i="145"/>
  <c r="AJ54" i="170"/>
  <c r="AD36"/>
  <c r="AJ36" l="1"/>
  <c r="AJ25"/>
  <c r="AJ22"/>
  <c r="AD18" l="1"/>
  <c r="AJ18" s="1"/>
</calcChain>
</file>

<file path=xl/comments1.xml><?xml version="1.0" encoding="utf-8"?>
<comments xmlns="http://schemas.openxmlformats.org/spreadsheetml/2006/main">
  <authors>
    <author>Коршунова Наталья Олеговна</author>
  </authors>
  <commentList>
    <comment ref="AD5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д/с № 11 и 12
СОШ 4,6
СКМЦ (подр.клуб)
ГДК
Дс 1
МКУ
</t>
        </r>
      </text>
    </comment>
    <comment ref="AD59" authorId="0">
      <text>
        <r>
          <rPr>
            <b/>
            <sz val="9"/>
            <color indexed="81"/>
            <rFont val="Tahoma"/>
            <family val="2"/>
            <charset val="204"/>
          </rPr>
          <t>ДС № 3 и 15
СОШ № 5, 4, 7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9" authorId="0">
      <text>
        <r>
          <rPr>
            <b/>
            <sz val="9"/>
            <color indexed="81"/>
            <rFont val="Tahoma"/>
            <family val="2"/>
            <charset val="204"/>
          </rPr>
          <t>ДС 3+ДС 12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<sst xmlns="http://schemas.openxmlformats.org/spreadsheetml/2006/main" count="4222" uniqueCount="634">
  <si>
    <t>Другие вопросы в области физической культуры и спорта</t>
  </si>
  <si>
    <t>Всего:</t>
  </si>
  <si>
    <t>Обеспечивающая подпрограмма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</si>
  <si>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</si>
  <si>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Торжокская городская Дума</t>
  </si>
  <si>
    <t>Расходы на обеспечение деятельности и иные расходы представительного органа муниципального образования город Торжок</t>
  </si>
  <si>
    <t>1</t>
  </si>
  <si>
    <t>008</t>
  </si>
  <si>
    <t>0501</t>
  </si>
  <si>
    <t>Жилищное хозяйство</t>
  </si>
  <si>
    <t>0409</t>
  </si>
  <si>
    <t>Комитет по физкультуре, спорту и молодежной политике администрации муниципального образования город Торжок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</si>
  <si>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</si>
  <si>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</si>
  <si>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011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</si>
  <si>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</si>
  <si>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</si>
  <si>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</si>
  <si>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</si>
  <si>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006</t>
  </si>
  <si>
    <t>Защита населения и территории от  чрезвычайных ситуаций природного и техногенного характера, гражданская оборона</t>
  </si>
  <si>
    <t>ППП</t>
  </si>
  <si>
    <t>КЦСР</t>
  </si>
  <si>
    <t>КВР</t>
  </si>
  <si>
    <t>Наименование</t>
  </si>
  <si>
    <t>001</t>
  </si>
  <si>
    <t>Общегосударственные вопросы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</si>
  <si>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</si>
  <si>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</si>
  <si>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</si>
  <si>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</si>
  <si>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</si>
  <si>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</si>
  <si>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</si>
  <si>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</si>
  <si>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</si>
  <si>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</si>
  <si>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</si>
  <si>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</si>
  <si>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Физическая культура и спорт</t>
  </si>
  <si>
    <t>Социальная политика</t>
  </si>
  <si>
    <t>Пенсионное обеспечение</t>
  </si>
  <si>
    <t>005</t>
  </si>
  <si>
    <t>Социальное обеспечение населения</t>
  </si>
  <si>
    <t>002</t>
  </si>
  <si>
    <t>РП</t>
  </si>
  <si>
    <t>0700</t>
  </si>
  <si>
    <t>0707</t>
  </si>
  <si>
    <t>1000</t>
  </si>
  <si>
    <t>1003</t>
  </si>
  <si>
    <t>0800</t>
  </si>
  <si>
    <t>0801</t>
  </si>
  <si>
    <t>0102</t>
  </si>
  <si>
    <t>0103</t>
  </si>
  <si>
    <t>0104</t>
  </si>
  <si>
    <t>0106</t>
  </si>
  <si>
    <t>0111</t>
  </si>
  <si>
    <t>0309</t>
  </si>
  <si>
    <t>0412</t>
  </si>
  <si>
    <t>0502</t>
  </si>
  <si>
    <t>0503</t>
  </si>
  <si>
    <t>0701</t>
  </si>
  <si>
    <t>0702</t>
  </si>
  <si>
    <t>0709</t>
  </si>
  <si>
    <t>1001</t>
  </si>
  <si>
    <t>0100</t>
  </si>
  <si>
    <t>0300</t>
  </si>
  <si>
    <t>0400</t>
  </si>
  <si>
    <t>0500</t>
  </si>
  <si>
    <t>Функционирование высшего должностного лица субъекта Российской Федерации и муниципального образования</t>
  </si>
  <si>
    <t>0113</t>
  </si>
  <si>
    <t>1100</t>
  </si>
  <si>
    <t>Массовый спорт</t>
  </si>
  <si>
    <t>Средства массовой информации</t>
  </si>
  <si>
    <t>1204</t>
  </si>
  <si>
    <t>Другие вопросы в области средств массовой информации</t>
  </si>
  <si>
    <t/>
  </si>
  <si>
    <t>Пенсии за выслугу лет к трудовой пенсии по старости (инвалидности) лицам, замещавшим должности муниципальной службы муниципального образования город Торжок</t>
  </si>
  <si>
    <t>100</t>
  </si>
  <si>
    <t>200</t>
  </si>
  <si>
    <t>800</t>
  </si>
  <si>
    <t>Иные бюджетные ассигнования</t>
  </si>
  <si>
    <t>400</t>
  </si>
  <si>
    <t>300</t>
  </si>
  <si>
    <t>Социальное обеспечение и иные выплаты населению</t>
  </si>
  <si>
    <t>0304</t>
  </si>
  <si>
    <t>Органы юстиции</t>
  </si>
  <si>
    <t>2</t>
  </si>
  <si>
    <t>3</t>
  </si>
  <si>
    <t>4</t>
  </si>
  <si>
    <t>5</t>
  </si>
  <si>
    <t>6</t>
  </si>
  <si>
    <t xml:space="preserve">Культура,  кинематография </t>
  </si>
  <si>
    <t>администрация муниципального образования город Торжок</t>
  </si>
  <si>
    <t>Подпрограмма "Модернизация дошкольного и общего образования, как института социального развития"</t>
  </si>
  <si>
    <t>Предоставление общедоступного и бесплатного  дошкольного образования  в муниципальных бюджетных дошкольных  образовательных учреждениях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</si>
  <si>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</si>
  <si>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Предоставление субсидий бюджетным, автономным учреждениям и иным некоммерческим организациям</t>
  </si>
  <si>
    <t>Предоставление общедоступного и бесплатного  начального общего, основного общего, среднего (полного) общего образования   в муниципальных бюджетных общеобразовательных учреждениях</t>
  </si>
  <si>
    <t>Предоставление дополнительного образования   детям в муниципальных бюджетных образовательных учреждениях</t>
  </si>
  <si>
    <t>Предоставление дополнительного образования  спортивной направленности  детям в муниципальных бюджетных образовательных учреждениях</t>
  </si>
  <si>
    <t>Обеспечение комплексной безопасности зданий и помещений муниципальных бюджетных дошкольных образовательных учреждений</t>
  </si>
  <si>
    <t>Обеспечение комплексной безопасности зданий и помещений муниципальных бюджетных общеобразовательных учреждений</t>
  </si>
  <si>
    <t>Организация обеспечения учащихся начальных классов муниципальных общеобразовательных учреждений города Торжка горячим питанием</t>
  </si>
  <si>
    <t>Расходы на финансовое обеспечение деятельности отделов Управление образования администрации города Торжка Тверской области</t>
  </si>
  <si>
    <t>Расходы на финансовое обеспечение деятельности муниципального казенного учреждения города Торжка "Централизованная бухгалтерия"</t>
  </si>
  <si>
    <t>1004</t>
  </si>
  <si>
    <t>Охрана семьи и детства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</si>
  <si>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</si>
  <si>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</si>
  <si>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Подпрограмма "Организация бюджетного процесса"</t>
  </si>
  <si>
    <t>Мероприятия, связанные с организацией и использованием канала связи в целях осуществления электронного документооборота</t>
  </si>
  <si>
    <t>Резервный фонд администрации муниципального образования город Торжок</t>
  </si>
  <si>
    <t>Поддержка способной инициативной и талантливой молодежи</t>
  </si>
  <si>
    <t>Проведение смотра-конкурса на лучшее студенческое общежитие города Торжка</t>
  </si>
  <si>
    <t>Предоставление услуг в сфере социальной помощи молодежи</t>
  </si>
  <si>
    <t>Проведение городского молодежного туристического слета</t>
  </si>
  <si>
    <t>Развитие и повышение эффективности функционирования муниципальной системы профилактики безнадзорности и правонарушений несовершеннолетних</t>
  </si>
  <si>
    <t>Подпрограмма "Массовая физкультурно-оздоровительная и спортивная работа"</t>
  </si>
  <si>
    <t>Предоставление дополнительного образования спортивной направленности детям  в специализированной детско-юношеской спортивной школе олимпийского резерва</t>
  </si>
  <si>
    <t>1102</t>
  </si>
  <si>
    <t>Организация проведения спортивно-массовых мероприятий и соревнований</t>
  </si>
  <si>
    <t xml:space="preserve">Создание условий для занятий физической культурой и спортом населения в муниципальном  физкультурно-оздоровительном комплексе </t>
  </si>
  <si>
    <t>Субсидии на иные цели муниципальному физкультурно-оздоровительному комплексу на поддержку в организации занятий льготных категорий граждан</t>
  </si>
  <si>
    <t>1105</t>
  </si>
  <si>
    <t>Подпрограмма "Управление муниципальным имуществом и земельными ресурсами муниципального образования город Торжок"</t>
  </si>
  <si>
    <t>Содержание имущества казны муниципального образования город Торжок</t>
  </si>
  <si>
    <t>Формирование земельных участков, находящихся в ведении муниципального образования город Торжок</t>
  </si>
  <si>
    <t>Муниципальная программа муниципального образования город Торжок «Развитие культуры города Торжка» на  2014  - 2019 годы</t>
  </si>
  <si>
    <t>Подпрограмма "Сохранение и развитие культурного потенциала муниципального образования город Торжок"</t>
  </si>
  <si>
    <t>Комплектование библиотечного фонда муниципального казенного учреждения культуры города Торжка "ЦБС"</t>
  </si>
  <si>
    <t>Организации досуга и обеспечение жителей города услугами организаций культуры</t>
  </si>
  <si>
    <t>Подпрограмма "Социальная поддержка населения города Торжка"</t>
  </si>
  <si>
    <t>Подпрограмма "Поддержка общественного сектора и обеспечение информационной открытости органов местного самоуправления муниципального образования город Торжок"</t>
  </si>
  <si>
    <t>Проведение конкурсов по итогам года "Лучший по профессии" и "Новотор года"</t>
  </si>
  <si>
    <t>Организационное обеспечение проведения мероприятий с участием Главы города</t>
  </si>
  <si>
    <t>Подпрограмма "Обеспечение развития инвестиционного потенциала муниципального образования город Торжок и совершенствование системы программно-целевого планирования и прогнозирования социально-экономического развития муниципального образования город Торжок"</t>
  </si>
  <si>
    <t>Представление муниципального образования город Торжок в работе Ассоциации "Совет муниципальных образований Тверской области"</t>
  </si>
  <si>
    <t>Расходы на предоставление статистической информации территориальным органом Федеральной службы государственной статистики по Тверской области</t>
  </si>
  <si>
    <t>Подпрограмма "Повышение правопорядка и общественной безопасности в городе Торжке"</t>
  </si>
  <si>
    <t>Подпрограмма "Снижение рисков и смягчение последствий чрезвычайных ситуаций на территории города Торжка"</t>
  </si>
  <si>
    <t xml:space="preserve">Предоставление муниципальных услуг  в сфере защиты населения и территорий от чрезвычайных ситуаций </t>
  </si>
  <si>
    <t>Подпрограмма "Содействие развитию субъектов малого и среднего предпринимательства в городе Торжке"</t>
  </si>
  <si>
    <t>Организация и проведение ежегодного смотра-конкурса "Лучшее новогоднее оформление предприятий потребительского рынка"</t>
  </si>
  <si>
    <t>Подпрограмма "Развитие туристской привлекательности города Торжка"</t>
  </si>
  <si>
    <t>Проведение мероприятий, направленных на привлечение туристского потока в город Торжок</t>
  </si>
  <si>
    <t>Участие муниципального образования в российских выставочно-конгрессных мероприятиях в сфере туризма</t>
  </si>
  <si>
    <t>Подпрограмма "Содействие в обеспечении жильем молодых семей"</t>
  </si>
  <si>
    <t>Предоставление социальных выплат молодым семьям на улучшение жилищных условий</t>
  </si>
  <si>
    <t>Подпрограмма "Организация благоустройства территории муниципального образования город Торжок"</t>
  </si>
  <si>
    <t>Уличное освещение</t>
  </si>
  <si>
    <t>Развитие и содержание сетей уличного освещения в границах города</t>
  </si>
  <si>
    <t>Проведение мероприятий по озеленению улиц города</t>
  </si>
  <si>
    <t>Ликвидация несанкционированных свалок на территории муниципального образования город Торжок</t>
  </si>
  <si>
    <t>0405</t>
  </si>
  <si>
    <t>Сельское хозяйство и рыболовство</t>
  </si>
  <si>
    <t>Осуществление органами местного самоуправления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защите населения от болезней, общих для человека и животных</t>
  </si>
  <si>
    <t>Предоставление дополнительного образования детей в области культуры</t>
  </si>
  <si>
    <t>Реализация отдельных мероприятий по автоматизации бюджетного процесса, включая управление закупками и информационно-правовое обеспечение бюджетного процесса</t>
  </si>
  <si>
    <t>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</si>
  <si>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Муниципальная программа муниципального образования город Торжок  «Муниципальное управление и гражданское общество» на  2014  - 2019 годы</t>
  </si>
  <si>
    <t>Субсидии юридическим лицам на возмещение части затрат, связанных с производством, выпуском и распространением периодических печатных изданий (газет), в отношении которых муниципальное образование город Торжок не является учредителем (соучредителем)</t>
  </si>
  <si>
    <t>Капитальный ремонт общего имущества многоквартирных жилых домов в части доли имущества, находящегося в муниципальной собственности</t>
  </si>
  <si>
    <t>Организация и обеспечение отдыха и оздоровление детей города Торжка</t>
  </si>
  <si>
    <t>Оказание адресной материальной помощи отдельным категориям граждан</t>
  </si>
  <si>
    <t>Выполнение работ по восстановлению изношенных покрытий автомобильных дорог общего пользования местного значения города Торжка (ямочный ремонт)</t>
  </si>
  <si>
    <t>Содействие в материально-техническом оснащении и ремонте специализированной детско-юношеской спортивной школы олимпийского резерва</t>
  </si>
  <si>
    <t>Содействие в организации добровольческой деятельности молодежи</t>
  </si>
  <si>
    <t>0800000000</t>
  </si>
  <si>
    <t>0890000000</t>
  </si>
  <si>
    <t>089012011О</t>
  </si>
  <si>
    <t>089012012О</t>
  </si>
  <si>
    <t>089012013О</t>
  </si>
  <si>
    <t>089011051О</t>
  </si>
  <si>
    <t>0810000000</t>
  </si>
  <si>
    <t>081022001Б</t>
  </si>
  <si>
    <t>0820000000</t>
  </si>
  <si>
    <t>082012001Б</t>
  </si>
  <si>
    <t>082022002Б</t>
  </si>
  <si>
    <t>0830000000</t>
  </si>
  <si>
    <t>083012001Б</t>
  </si>
  <si>
    <t>0850000000</t>
  </si>
  <si>
    <t>085022002Б</t>
  </si>
  <si>
    <t>089011054О</t>
  </si>
  <si>
    <t>089015930О</t>
  </si>
  <si>
    <t>0840000000</t>
  </si>
  <si>
    <t>084012001М</t>
  </si>
  <si>
    <t>0500000000</t>
  </si>
  <si>
    <t>0540000000</t>
  </si>
  <si>
    <t>054021055Б</t>
  </si>
  <si>
    <t>0600000000</t>
  </si>
  <si>
    <t>0610000000</t>
  </si>
  <si>
    <t>061012001Б</t>
  </si>
  <si>
    <t>061022002Б</t>
  </si>
  <si>
    <t>061022005В</t>
  </si>
  <si>
    <t>0620000000</t>
  </si>
  <si>
    <t>062012005Б</t>
  </si>
  <si>
    <t>0700000000</t>
  </si>
  <si>
    <t>0710000000</t>
  </si>
  <si>
    <t>071022002Б</t>
  </si>
  <si>
    <t>071042003Б</t>
  </si>
  <si>
    <t>0720000000</t>
  </si>
  <si>
    <t>072012001Б</t>
  </si>
  <si>
    <t>072012002Б</t>
  </si>
  <si>
    <t>0400000000</t>
  </si>
  <si>
    <t>054012001Б</t>
  </si>
  <si>
    <t>054012002Б</t>
  </si>
  <si>
    <t>054012003Б</t>
  </si>
  <si>
    <t>054012004Б</t>
  </si>
  <si>
    <t>054022006Б</t>
  </si>
  <si>
    <t>0200000000</t>
  </si>
  <si>
    <t>0210000000</t>
  </si>
  <si>
    <t>021032002М</t>
  </si>
  <si>
    <t>021022001М</t>
  </si>
  <si>
    <t>021032003И</t>
  </si>
  <si>
    <t>021012001К</t>
  </si>
  <si>
    <t>021012010К</t>
  </si>
  <si>
    <t>0860000000</t>
  </si>
  <si>
    <t>086012001П</t>
  </si>
  <si>
    <t>085022002С</t>
  </si>
  <si>
    <t>086022003П</t>
  </si>
  <si>
    <t>086012002П</t>
  </si>
  <si>
    <t>085012003С</t>
  </si>
  <si>
    <t>085012004С</t>
  </si>
  <si>
    <t>1000000000</t>
  </si>
  <si>
    <t>1090000000</t>
  </si>
  <si>
    <t>109012012О</t>
  </si>
  <si>
    <t>992002000А</t>
  </si>
  <si>
    <t>1010000000</t>
  </si>
  <si>
    <t>101012001Б</t>
  </si>
  <si>
    <t>1030000000</t>
  </si>
  <si>
    <t>103032001Б</t>
  </si>
  <si>
    <t>0900000000</t>
  </si>
  <si>
    <t>0910000000</t>
  </si>
  <si>
    <t>099012012О</t>
  </si>
  <si>
    <t>091012010Б</t>
  </si>
  <si>
    <t>091012020Б</t>
  </si>
  <si>
    <t>0990000000</t>
  </si>
  <si>
    <t>091032040Б</t>
  </si>
  <si>
    <t>091012002В</t>
  </si>
  <si>
    <t>0430000000</t>
  </si>
  <si>
    <t>999002041Д</t>
  </si>
  <si>
    <t>999002042Д</t>
  </si>
  <si>
    <t>999002043Д</t>
  </si>
  <si>
    <t>0300000000</t>
  </si>
  <si>
    <t>0310000000</t>
  </si>
  <si>
    <t>031022002М</t>
  </si>
  <si>
    <t>031022003И</t>
  </si>
  <si>
    <t>0100000000</t>
  </si>
  <si>
    <t>0110000000</t>
  </si>
  <si>
    <t>0120000000</t>
  </si>
  <si>
    <t>012012001Б</t>
  </si>
  <si>
    <t>012012002Б</t>
  </si>
  <si>
    <t>012012001М</t>
  </si>
  <si>
    <t>012012001И</t>
  </si>
  <si>
    <t>012012002И</t>
  </si>
  <si>
    <t>0420000000</t>
  </si>
  <si>
    <t>031012001Б</t>
  </si>
  <si>
    <t>031012001М</t>
  </si>
  <si>
    <t>031012002И</t>
  </si>
  <si>
    <t>0390000000</t>
  </si>
  <si>
    <t>039012012О</t>
  </si>
  <si>
    <t>011012001М</t>
  </si>
  <si>
    <t>011012001И</t>
  </si>
  <si>
    <t>011012003И</t>
  </si>
  <si>
    <t>011011074М</t>
  </si>
  <si>
    <t>011022002М</t>
  </si>
  <si>
    <t>011032003М</t>
  </si>
  <si>
    <t>011032004М</t>
  </si>
  <si>
    <t>011022004И</t>
  </si>
  <si>
    <t>01102S023И</t>
  </si>
  <si>
    <t>011021075М</t>
  </si>
  <si>
    <t>0190000000</t>
  </si>
  <si>
    <t>019012012О</t>
  </si>
  <si>
    <t>019012001К</t>
  </si>
  <si>
    <t>019012002К</t>
  </si>
  <si>
    <t>011011050Б</t>
  </si>
  <si>
    <t>05401S028Б</t>
  </si>
  <si>
    <t>021012004К</t>
  </si>
  <si>
    <t>Сумма, тыс. руб.</t>
  </si>
  <si>
    <t>01102S027И</t>
  </si>
  <si>
    <t>9900000000</t>
  </si>
  <si>
    <t>012012004Б</t>
  </si>
  <si>
    <t>Финансовое обеспечение реализации государственных полномочий по созданию и организации деятельности комиссий по делам несовершеннолетних и защите их прав</t>
  </si>
  <si>
    <t>04301R082Г</t>
  </si>
  <si>
    <t>2017 год</t>
  </si>
  <si>
    <t>2018 год</t>
  </si>
  <si>
    <t>2019 год</t>
  </si>
  <si>
    <t>плановый период</t>
  </si>
  <si>
    <t>Дорожное хозяйство (дорожные фонды)</t>
  </si>
  <si>
    <t>0703</t>
  </si>
  <si>
    <t>Дополнительное образование детей</t>
  </si>
  <si>
    <t>1200</t>
  </si>
  <si>
    <t>1300</t>
  </si>
  <si>
    <t>1301</t>
  </si>
  <si>
    <t>Обслуживание государственного внутреннего и муниципального долга</t>
  </si>
  <si>
    <t>Ведомственная структура расходов бюджета муниципального образования  город Торжок  
на 2017 год и на плановый период 2018 и 2019 годов</t>
  </si>
  <si>
    <t>7</t>
  </si>
  <si>
    <t>8</t>
  </si>
  <si>
    <t>Муниципальная программа муниципального образования город Торжок "Муниципальное управление и гражданское общество" на 2014-2019годы</t>
  </si>
  <si>
    <t>0890100000</t>
  </si>
  <si>
    <t>Обеспечение деятельности ответственного исполнителя и исполнителей программы</t>
  </si>
  <si>
    <t>Закупка товаров, работ и услуг для обеспечения  государственных (муниципальных ) нужд</t>
  </si>
  <si>
    <t>Расходы по центральному аппарату на выполнение полномочий муниципального образования, за исключением переданных государственных полномочий Российской Федерации и Тверской области</t>
  </si>
  <si>
    <t>Расходы по центральному аппарату на выполнение переданных муниципальному образованию государственных полномочий Российской Федерации и Тверской  области</t>
  </si>
  <si>
    <t>Подпрограмма "Создание условий для эффективного функционирования исполнения исполнительных органов местного самоуправления муниципального образования город  Торжок</t>
  </si>
  <si>
    <t>0810200000</t>
  </si>
  <si>
    <t>Задача "Организационное обеспечение эффективного выполнения органами местного самоуправления возложенных на них функций"</t>
  </si>
  <si>
    <t>081022003Б</t>
  </si>
  <si>
    <t>Разработка местных нормативов градостроительного проектирования муниципального образования город Торжок</t>
  </si>
  <si>
    <t>0820100000</t>
  </si>
  <si>
    <t>Задача "Формирование и поддержание позитивного имиджа муниципального образования город Торжок как города, благоприятного для инвестиционной и предпринимательской деятельности"</t>
  </si>
  <si>
    <t>0820200000</t>
  </si>
  <si>
    <t>Задача "Мониторинг социально-экономического развития муниципального образования город Торжок"</t>
  </si>
  <si>
    <t>0830100000</t>
  </si>
  <si>
    <t>Задача "Развитие системы профилактики правонарушений и преступлений в городе Торжке"</t>
  </si>
  <si>
    <t>Поощрение народных дружин за активное участие в охране общественного порядка</t>
  </si>
  <si>
    <t>0850200000</t>
  </si>
  <si>
    <t>Задача "Поддержка развития общественного сектора и обеспечение эффективного взаимодействия органов местного самоуправления с общественными институтами"</t>
  </si>
  <si>
    <t>Осуществление государственных полномочий на государственную регистрацию актов гражданского состояния</t>
  </si>
  <si>
    <t>Муниципальная программа муниципального образования город Торжок "Жилищно-коммунальное хозяйство города Торжка на 2014-2019годы"</t>
  </si>
  <si>
    <t>0540200000</t>
  </si>
  <si>
    <t>Задача "Улучшение состояния окружающей среды, повышение экологической культуры населения, снижение риска заболеваемости бешенством на территории города Торжка"</t>
  </si>
  <si>
    <t>Муниципальная программа муниципального образования город Торжок "Дорожное  хозяйство и общественный транспорт города Торжка на 2014-2019 годы"</t>
  </si>
  <si>
    <t>0610100000</t>
  </si>
  <si>
    <t>Задача "Содержание автомобильных дорог общего пользования местного значения города Торжка и сооружений на них"</t>
  </si>
  <si>
    <t>Содержание автомобильных дорог общего пользования местного значения города Торжка и сооружений на них, нацеленное на обеспечение их проезжаемости и безопасности</t>
  </si>
  <si>
    <t>0610200000</t>
  </si>
  <si>
    <t>Задача "Капитальный ремонт (ремонт) автомобильных дорог общего пользования местного значения города Торжка и сооружений на них, в том числе разработка проектной документации"</t>
  </si>
  <si>
    <t>Капитальный ремонт и ремонт автомобильных дорог общего пользования местного значения города Торжка</t>
  </si>
  <si>
    <t>Задача "Капитальный ремонт и ремонт дворовых территорий многоквартирных домов, проездов к дворовым территориям многоквартирных домов города Торжка"</t>
  </si>
  <si>
    <t>"Обеспечение безопасных условий дорожного движения на территории муниципального образования город Торжок"</t>
  </si>
  <si>
    <t>0620100000</t>
  </si>
  <si>
    <t>Задача "Создание условий по обеспечению охраны жизни, здоровья граждан, их законных прав на безопасные условия движения на улично-дорожной сети города Торжка"</t>
  </si>
  <si>
    <t>Нанесение горизонтальной дорожной разметки на улично-дорожной сети города Торжка</t>
  </si>
  <si>
    <t>Муниципальная программа муниципального образования город Торжок «Развитие малого и среднего предпринимательства в городе Торжке» на 2014-2019 годы</t>
  </si>
  <si>
    <t>0710200000</t>
  </si>
  <si>
    <t>Задача "Создание положительного имиджа предпринимателей"</t>
  </si>
  <si>
    <t>071022004Б</t>
  </si>
  <si>
    <t>0710400000</t>
  </si>
  <si>
    <t>Задача "Развитие молодежного предпринимательства"</t>
  </si>
  <si>
    <t>Создание условий для организации предпрофильной подготовки по основам предпринимательства и малого бизнеса среди молодежи города Торжка и информационно-пропагандистической деятельности, направленной на решение проблемных вопросов предпринимательства на базе Делового информационно-образовательного центра города</t>
  </si>
  <si>
    <t>0720100000</t>
  </si>
  <si>
    <t>Задача "Развитие туристской инфраструктуры города Торжка"</t>
  </si>
  <si>
    <t>0520000000</t>
  </si>
  <si>
    <t>Подпрограмма "Повышение надежности и эффективности функционирования объектов коммунального хозяйства города Торжка"</t>
  </si>
  <si>
    <t>0520200000</t>
  </si>
  <si>
    <t>Задача "Развитие коммунальной инфраструктуры города Торжка"</t>
  </si>
  <si>
    <t>052022002Г</t>
  </si>
  <si>
    <t>Обеспечение инженерной инфраструктурой земельных участков под жилищную застройку в микрорайоне "Южный"</t>
  </si>
  <si>
    <t>Капитальные  вложения в объекты недвижимого имущества государственной (муниципальной) собственности</t>
  </si>
  <si>
    <t>052022004Б</t>
  </si>
  <si>
    <t>Перевод объектов на автономное теплоснабжение</t>
  </si>
  <si>
    <t>0540100000</t>
  </si>
  <si>
    <t>Задача "Повышение благоустройства территории муниципального образования город Торжок"</t>
  </si>
  <si>
    <t>Проведение мероприятий по содержанию мест захоронений</t>
  </si>
  <si>
    <t>054012008Б</t>
  </si>
  <si>
    <t>Разработка проектно-сметной документации и выполнение работ по благоустройству территории муниципального образования город Торжок</t>
  </si>
  <si>
    <t>Проведение мероприятий по восстановлению воинских захоронений</t>
  </si>
  <si>
    <t>Муниципальная программа муниципального образования город Торжок "Развитие образования города Торжка" на 2014-2019годы</t>
  </si>
  <si>
    <t>0130000000</t>
  </si>
  <si>
    <t>Подпрограмма "Социальная реабилитация детей, находящихся в конфликте с законом (совершивших правонарушения и преступления), профилактика безнадзорности и беспризорности детей, преступности несовершеннолетних, в том числе повторной</t>
  </si>
  <si>
    <t>Задача "Создание непрерывного комплексного социального сопровождения, социализации и реабилитации несовершеннолетних, склонных к совершению или совершивших правонарушения и преступления, а также безнадзорных несовершеннолетних"</t>
  </si>
  <si>
    <t>013012001Б</t>
  </si>
  <si>
    <t>Реализация инновационного социального проекта муниципального образования город Торжок по комплексной социальной реабилитации и адаптации детей, находящихся в конфликте с законом, безнадзорных и беспризорных детей "Вам захочется жить по-другому"</t>
  </si>
  <si>
    <t>Муниципальная программа муниципального образования город Торжок «Развитие культуры города Торжка» на  2014-2019 годы</t>
  </si>
  <si>
    <t>0210100000</t>
  </si>
  <si>
    <t>Задача "Сохранение и развитие библиотечного дела в городе Торжке"</t>
  </si>
  <si>
    <t>Проведение ремонта помещения МКУК города Торжка "Централизованная библиотечная система"</t>
  </si>
  <si>
    <t>Организация библиотечного обслуживания населения</t>
  </si>
  <si>
    <t>0210300000</t>
  </si>
  <si>
    <t>Задача "Развитие художественного образования детей города Торжка"</t>
  </si>
  <si>
    <t>Проведение городских культурно-массовых мероприятий бюджетным учреждением в сфере предоставления услуг дополнительного образования в области культуры</t>
  </si>
  <si>
    <t>600</t>
  </si>
  <si>
    <t>Предоставление субсидий  бюджетным, автономным учреждениям и иным некоммерческим организациям</t>
  </si>
  <si>
    <t>0860100000</t>
  </si>
  <si>
    <t>Задача "Повышение статуса граждан, получивших признание за достижения в трудовой, общественной и иной деятельности"</t>
  </si>
  <si>
    <t>Содействие социально ориентированным некоммерческим организациям в реализации ими целевых социальных проектов</t>
  </si>
  <si>
    <t>Обеспечение мер социальной поддержки для лиц, удостоенных звания "Почетный гражданин города Торжка"</t>
  </si>
  <si>
    <t>0860200000</t>
  </si>
  <si>
    <t>Задача "Социальная поддержка и улучшение качества жизни социально-уязвимых категорий граждан и граждан, оказавшихся в трудной жизненной и экстремальной ситуации, за счет развития адресных форм социальной помощи"</t>
  </si>
  <si>
    <t>0850100000</t>
  </si>
  <si>
    <t>Задача "Обеспечение информационной открытости органов местного самоуправления муниципального образования город Торжок"</t>
  </si>
  <si>
    <t>Субсидии юридическим лицам (за исключением субсидий государственным (муниципальным) учреждениям), оказывающим услуги в сфере электронных средств массовой информации, учредителем (соучредителем) которых является муниципальное образование город Торжок</t>
  </si>
  <si>
    <t>08501S032C</t>
  </si>
  <si>
    <t>Субсидии юридическим лицам на возмещение части затрат, связанных с производством, выпуском и распространением периодического печатного издания (газеты), учредителем (соучредителем) которого является администрация города Торжка</t>
  </si>
  <si>
    <t>Муниципальная программа муниципального образования город Торжок «Управление муниципальными финансами» на 2014-2019 годы</t>
  </si>
  <si>
    <t>1090100000</t>
  </si>
  <si>
    <t>Обеспечение деятельности исполнителя программы</t>
  </si>
  <si>
    <t>Расходы, не включенные в муниципальные программы</t>
  </si>
  <si>
    <t>9920000000</t>
  </si>
  <si>
    <t>Подпрограмма "Обеспечение прозрачности и открытости бюджетного процесса"</t>
  </si>
  <si>
    <t>1010100000</t>
  </si>
  <si>
    <t>Задача "Комплексная автоматизация бюджетного процесса муниципального образования город Торжок, включая управление закупками и информационно-правовое обеспечение бюджетного процесса"</t>
  </si>
  <si>
    <t>1030300000</t>
  </si>
  <si>
    <t>Задача "Совершенствование кассового обслуживания исполнения бюджета муниципального образования"</t>
  </si>
  <si>
    <t>9940000000</t>
  </si>
  <si>
    <t>Мероприятия, не включенные в муниципальные программы муниципального образования город Торжок</t>
  </si>
  <si>
    <t>994002000Я</t>
  </si>
  <si>
    <t>Средства на реализацию мероприятий по обращениям, поступающим к депутатам Торжокской городской Думы</t>
  </si>
  <si>
    <t>1020000000</t>
  </si>
  <si>
    <t>Подпрограмма "Обеспечение сбалансированности и финансовой устойчивости бюджета муниципального образования город Торжок"</t>
  </si>
  <si>
    <t>1020100000</t>
  </si>
  <si>
    <t>Задача "Достижение приемлемых и экономически обоснованных объема и структуры муниципального долга"</t>
  </si>
  <si>
    <t>102012001Б</t>
  </si>
  <si>
    <t>Обслуживание муниципального долга</t>
  </si>
  <si>
    <t>700</t>
  </si>
  <si>
    <t>Обслуживание государственного (муниципального ) долга</t>
  </si>
  <si>
    <t>Муниципальная программа муниципального образования город Торжок «Управление имуществом и земельными ресурсами муниципального образования» на  2014-2019 годы</t>
  </si>
  <si>
    <t>0910100000</t>
  </si>
  <si>
    <t>Задача "Повышение эффективности использования муниципального имущества, не закрепленного за юридическими лицами, за исключением земельных участков"</t>
  </si>
  <si>
    <t>Оценка недвижимости, признание прав и регулирование отношений по муниципальной собственности</t>
  </si>
  <si>
    <t>0990100000</t>
  </si>
  <si>
    <t>0910300000</t>
  </si>
  <si>
    <t>Задача "Повышение эффективности использования муниципального имущества в части земельных участков"</t>
  </si>
  <si>
    <t>Муниципальная программа муниципального образования город Торжок "Обеспечение доступным жильем населения города Торжка и развитие жилищного строительства " на 2014-2019 годы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</si>
  <si>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"</t>
  </si>
  <si>
    <t>0430100000</t>
  </si>
  <si>
    <t>Задача "Обеспечение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по договорам найма специализированных жилых помещений"</t>
  </si>
  <si>
    <t>Обеспечение благоустроенными жилыми помещениями специализированного жилищного фонда детей-сирот и детей, оставшимся без попечения родителей, лиц из их числа по договорам найма специализированных жилых помещений за счет средств областного бюджета</t>
  </si>
  <si>
    <t>9990000000</t>
  </si>
  <si>
    <t>Председатель Торжокской Думы</t>
  </si>
  <si>
    <t>Центральный аппарат органов, не включенных в муниципальные программы муниципального образования город Торжок</t>
  </si>
  <si>
    <t>Депутаты Торжокский городской Думы</t>
  </si>
  <si>
    <t>Муниципальная программа муниципального образования город Торжок "Развитие физической  культуры и спорта города Торжка" на 2014 -2019годы</t>
  </si>
  <si>
    <t>0310200000</t>
  </si>
  <si>
    <t>Задача "Развитие детско-юношеского спорта в системе муниципальных бюджетных учреждений дополнительного образования детей спортивной направленности"</t>
  </si>
  <si>
    <t>031022004И</t>
  </si>
  <si>
    <t>Содействие в проведении областных, межрегиональных и всероссийских турниров по видам спорта</t>
  </si>
  <si>
    <t>Подпрограмма "Создание условий для вовлечения молодежи города Торжка в общественно-политическую, социально-экономическую и культурную жизнь общества"</t>
  </si>
  <si>
    <t>0120100000</t>
  </si>
  <si>
    <t>Задача "Создание условий для гражданского становления, эффективной социализации и самореализации молодых граждан"</t>
  </si>
  <si>
    <t>Организация трудовых отрядов несовершеннолетних в возрасте от 14 до 18 лет в свободное от учебы время</t>
  </si>
  <si>
    <t>012012005П</t>
  </si>
  <si>
    <t>Выплата именной стипендии Главы города Торжка студентам средних специальных учебных заведений</t>
  </si>
  <si>
    <t>0120200000</t>
  </si>
  <si>
    <t>Задача "Профилактика безнадзорности и правонарушений несовершеннолетних"</t>
  </si>
  <si>
    <t>012022004И</t>
  </si>
  <si>
    <t>0420100000</t>
  </si>
  <si>
    <t>Задача "Содействие в решении жилищных проблем молодых семей"</t>
  </si>
  <si>
    <t>04201L020Б</t>
  </si>
  <si>
    <t>0310100000</t>
  </si>
  <si>
    <t>Задача "Развитие массового спорта и физкультурно-оздоровительного движения среди всех возрастных групп и категорий населения муниципального образования город Торжок"</t>
  </si>
  <si>
    <t>0310300000</t>
  </si>
  <si>
    <t>Задача "Развитие инфраструктуры массового спорта, укрепление материально-технической базы учреждений физкультурно-спортивной направленности на территории муниципального образования город Торжок за счет реализации муниципальных и областных проектов"</t>
  </si>
  <si>
    <t>03103L027И</t>
  </si>
  <si>
    <t>Разработка проектно-сметной документации и реализация мероприятий, направленных на комплексную адаптацию муниципальных учреждений спортивной направленности для занятий различными видами спорта лиц с ограниченными возможностями</t>
  </si>
  <si>
    <t>0390100000</t>
  </si>
  <si>
    <t>0110100000</t>
  </si>
  <si>
    <t>Задача "Содействие развитию системы дошкольного образования в городе Торжке"</t>
  </si>
  <si>
    <t>Проведение ремонта зданий и помещений муниципальных бюджетных дошкольных образовательных учреждений</t>
  </si>
  <si>
    <t>0110200000</t>
  </si>
  <si>
    <t>Задача "Удовлетворение потребностей населения города Торжка в получении услуг общего образования"</t>
  </si>
  <si>
    <t>Проведение ремонта зданий и помещений муниципальных бюджетных общеобразовательных учреждений</t>
  </si>
  <si>
    <t>01102S024Б</t>
  </si>
  <si>
    <t>0190100000</t>
  </si>
  <si>
    <t>Обеспечение деятельности ответственного исполнителя программы</t>
  </si>
  <si>
    <t>0840100000</t>
  </si>
  <si>
    <t>Задача "Повышение готовности органов местного самоуправления к защите населения и территорий от чрезвычайных ситуаций"</t>
  </si>
  <si>
    <t>Организация и проведение городских профессиональных конкурсов, фестивалей среди субъектов малого и среднего предпринимательства</t>
  </si>
  <si>
    <t>0210200000</t>
  </si>
  <si>
    <t>Задача "Поддержка профессионального искусства и народного творчества в городе Торжке"</t>
  </si>
  <si>
    <t>0110300000</t>
  </si>
  <si>
    <t>Задача "Обеспечение создания условий для воспитания гармонично развитой творческой личности в условиях современного социума"</t>
  </si>
  <si>
    <t>Обслуживание государственного и муниципального долга</t>
  </si>
  <si>
    <t xml:space="preserve">Молодежная политика </t>
  </si>
  <si>
    <t xml:space="preserve">Расходы, не включенные в муниципальные программы </t>
  </si>
  <si>
    <t>994002003Б</t>
  </si>
  <si>
    <t>Исполнение судебных актов</t>
  </si>
  <si>
    <t>052022004Г</t>
  </si>
  <si>
    <t>Развитие системы теплоснабжения в границах города</t>
  </si>
  <si>
    <t>Подпрограмма "Сохранение и улучшение транспортно-эксплуатационного состояния улично-дорожной сети города Торжка"</t>
  </si>
  <si>
    <t>Проведение ремонта зданий и помещений муниципальных бюджетных общеобразовательных учреждений на условиях софинансирования за счет средств местного бюджета</t>
  </si>
  <si>
    <t>01102S044И</t>
  </si>
  <si>
    <t>03103S040Б</t>
  </si>
  <si>
    <t>Содействие в укреплении материально-технической базы специализированной детско-юношеской спортивной школы олимпийского резерва на условиях софинансирования за счет средств местного бюджета</t>
  </si>
  <si>
    <t>03102S048И</t>
  </si>
  <si>
    <t>Капитальный ремонт и ремонт автомобильных дорог общего пользования местного значения города Торжка на условиях софинансирования за счет средств местного бюджета</t>
  </si>
  <si>
    <t>06102S020В</t>
  </si>
  <si>
    <t>06103S021В</t>
  </si>
  <si>
    <t>0610300000</t>
  </si>
  <si>
    <t>Капитальный ремонт и ремонт дворовых территорий многоквартирных домов, проездов к дворовым территориям многоквартирных домов города Торжка Торжка на условиях софинансирования за счет средств местного бюджета</t>
  </si>
  <si>
    <t>Управление образования администрации города Торжка Тверской области</t>
  </si>
  <si>
    <t>054011043Б</t>
  </si>
  <si>
    <t>Реализация программы по поддержке местных инициатив за счет средств областного бюджета</t>
  </si>
  <si>
    <t>Реализация программы по поддержке местных инициатив за счет средств местного бюджета</t>
  </si>
  <si>
    <t>05401S043Б</t>
  </si>
  <si>
    <t>06103S043Б</t>
  </si>
  <si>
    <t>061031043Б</t>
  </si>
  <si>
    <t>Комитет по управлению имуществом муниципального образования город Торжок Тверской области</t>
  </si>
  <si>
    <t>01101L027И</t>
  </si>
  <si>
    <t>Реализация мероприятий, направленных на создание условий для получения детьми-инвалидами качественного образования в муниципальных бюджетных дошкольных образовательных учреждениях города Торжка</t>
  </si>
  <si>
    <t>011022009И</t>
  </si>
  <si>
    <t xml:space="preserve">Оснащение муниципальных бюджетных общеобразовательных учреждений </t>
  </si>
  <si>
    <t>01103S048И</t>
  </si>
  <si>
    <t xml:space="preserve">Содействие в укреплении материально-технической базы детско-юношеской спортивной школы на условиях софинансирования за счет средств местного бюджета </t>
  </si>
  <si>
    <t>01102S066И</t>
  </si>
  <si>
    <t>Организация посещения обучающимися муниципальных образовательных организаций города Торжка Тверского императорского дворца</t>
  </si>
  <si>
    <t>0401</t>
  </si>
  <si>
    <t xml:space="preserve">Общеэкономические вопросы
</t>
  </si>
  <si>
    <t>0610400000</t>
  </si>
  <si>
    <t>Задача "Обеспечение развития транспортной инфраструктуры муниципального образования город Торжок"</t>
  </si>
  <si>
    <t>061042008Б</t>
  </si>
  <si>
    <t xml:space="preserve">Разработка программы комплексного развития транспортной инфраструктуры муниципального образования город Торжок </t>
  </si>
  <si>
    <t>Закупка товаров, работ и услуг для обеспечения государственных (муниципальных) нужд</t>
  </si>
  <si>
    <t>054012005Б</t>
  </si>
  <si>
    <t>Проведение мероприятий по восстановлению воинских захоронений за счет средств местного бюджета</t>
  </si>
  <si>
    <t>0107</t>
  </si>
  <si>
    <t>Обеспечение проведения выборов и референдумов</t>
  </si>
  <si>
    <t>994002000Б</t>
  </si>
  <si>
    <t>Расходы на проведение выборов в представительный орган муниципального образования</t>
  </si>
  <si>
    <t>011022006И</t>
  </si>
  <si>
    <t>021022007И</t>
  </si>
  <si>
    <t>Проведение противопожарных мероприятий и ремонтных работ бюджетным учреждением города Торжка в сфере осуществления культурно-досуговых мероприятий</t>
  </si>
  <si>
    <t>02102L558И</t>
  </si>
  <si>
    <t xml:space="preserve">Обеспечение развития и укрепления материально-технической базы МБУ «Городской Дом культуры» </t>
  </si>
  <si>
    <t>02102S034И</t>
  </si>
  <si>
    <t>Материально-техническое обеспечение МБУ «Городской Дом культуры»</t>
  </si>
  <si>
    <t>02103S035И</t>
  </si>
  <si>
    <t>Укрепление материально-технической базы МБУ ДО «Детская школа искусств»</t>
  </si>
  <si>
    <t xml:space="preserve">Обеспечение комплексной безопасности зданий и помещений муниципальных бюджетных общеобразовательных учреждений </t>
  </si>
  <si>
    <t>011021023И</t>
  </si>
  <si>
    <t>Организация обеспечения учащихся начальных классов муниципальных общеобразовательных организаций  горячим питанием за счет средств областного бюджета</t>
  </si>
  <si>
    <t>089011057О</t>
  </si>
  <si>
    <t xml:space="preserve">Осуществление отдельных государственных полномочий Тверской области по организации деятельности по сбору (в том числе раздельному сбору), транспортированию, обработке, утилизации, обезвреживанию, захоронению твердых коммунальных отходов </t>
  </si>
  <si>
    <t>011021044И</t>
  </si>
  <si>
    <t>Проведение капитального ремонта зданий и помещений муниципальных бюджетных общеобразовательных учреждений на условиях софинансирования за счет средств областного бюджета</t>
  </si>
  <si>
    <t>011021024И</t>
  </si>
  <si>
    <t>011021024Б</t>
  </si>
  <si>
    <t>Организация отдыха детей в каникулярное время за счет средств областного бюджета (частичное возмещение стоимости путевок)</t>
  </si>
  <si>
    <t>Организация отдыха детей в каникулярное время за счет средств областного бюджета</t>
  </si>
  <si>
    <t>085011032С</t>
  </si>
  <si>
    <t xml:space="preserve">Субсидии юридическим лицам на возмещение части затрат, связанных с производством, выпуском и распространением периодического печатного издания (газеты), учредителем (соучредителем) которого является администрация  города Торжка за счет средств областного бюджета  </t>
  </si>
  <si>
    <t>04201R020Б</t>
  </si>
  <si>
    <t>Предоставление социальных выплат молодым семьям на улучшение жилищных условий за счет средств областного и федерального бюджетов</t>
  </si>
  <si>
    <t>061031021В</t>
  </si>
  <si>
    <t>061021020В</t>
  </si>
  <si>
    <t>061022002В</t>
  </si>
  <si>
    <t>Капитальный ремонт и ремонт дворовых территорий многоквартирных домов, проездов к дворовым территориям многоквартирных домов города Торжка Торжка  за счет средств областного бюджета</t>
  </si>
  <si>
    <t>Капитальный ремонт и ремонт автомобильных дорог общего пользования местного значения города Торжка за счет средств областного бюджета</t>
  </si>
  <si>
    <t>Управление финансов администрации муниципального образования город Торжок</t>
  </si>
  <si>
    <t>Капитальный ремонт и ремонт дворовых территорий многоквартирных домов, проездов к дворовым территориям многоквартирных домов города  Торжка  за счет средств областного бюджета</t>
  </si>
  <si>
    <t>Капитальный ремонт и ремонт дворовых территорий многоквартирных домов, проездов к дворовым территориям многоквартирных домов города Торжка на условиях софинансирования за счет средств местного бюджета</t>
  </si>
  <si>
    <t>Приобретение и установка плоскостных спортивных сооружений и оборудования на плоскостные спортивные сооружения на территории города на условиях софинансирования за счет средств местного бюджета</t>
  </si>
  <si>
    <t>031031040Б</t>
  </si>
  <si>
    <t>Приобретение и установка плоскостных спортивных сооружений и оборудования на плоскостные спортивные сооружения на территории города на условиях софинансирования за счет средств областного бюджета</t>
  </si>
  <si>
    <t>Приложение 4
к решению Торжокской городской Думы
от 15.06.2017  № 101</t>
  </si>
  <si>
    <t>Приложение 5
к решению Торжокской городской Думы
от 15.06.2017  № 101</t>
  </si>
  <si>
    <t>Распределение бюджетных ассигнований бюджета муниципального образования город Торжок по разделам, подразделам, целевым статьям 
(муниципальным программам и непрограммным направлениям деятельности), 
группам видов расходов классификации расходов бюджетов на 2017 год и на плановый период 2018 и 2019 годов</t>
  </si>
  <si>
    <t xml:space="preserve">Коды бюджетной классификации </t>
  </si>
  <si>
    <t>Дополнительный аналитический код</t>
  </si>
  <si>
    <t>Годы реализации программы</t>
  </si>
  <si>
    <t>Целевое (суммарное) значение показателя</t>
  </si>
  <si>
    <t xml:space="preserve">код исполнителя программы </t>
  </si>
  <si>
    <t>раздел</t>
  </si>
  <si>
    <t>подраздел</t>
  </si>
  <si>
    <t>классификация целевой статьи расхода бюджета</t>
  </si>
  <si>
    <t>программа</t>
  </si>
  <si>
    <t>подпрограмма</t>
  </si>
  <si>
    <t>номер показателя</t>
  </si>
  <si>
    <t>направление расходов</t>
  </si>
  <si>
    <t>значение</t>
  </si>
  <si>
    <t>год  достижения</t>
  </si>
  <si>
    <t>мероприятие</t>
  </si>
  <si>
    <t>S</t>
  </si>
  <si>
    <t>Программа, подпрограммы, мероприятия подпрограммы, целевые статьи, показатели</t>
  </si>
  <si>
    <t xml:space="preserve">мероприятие </t>
  </si>
  <si>
    <t>Программа, всего</t>
  </si>
  <si>
    <t xml:space="preserve">Подпрограмма 1 "Обеспечение безопасности территории города"
</t>
  </si>
  <si>
    <r>
      <t xml:space="preserve">Мероприятие 1 </t>
    </r>
    <r>
      <rPr>
        <sz val="9"/>
        <rFont val="Times New Roman"/>
        <family val="1"/>
        <charset val="204"/>
      </rPr>
      <t>"Оказание муниципальных услуг, выполнение работ  муниципальными учреждениями в сфере предупреждения и ликвидации последствий чрезвычайных ситуаций"</t>
    </r>
  </si>
  <si>
    <t xml:space="preserve">Подпрограмма 2 "Обеспечение безопасности муниципальных учреждений"
</t>
  </si>
  <si>
    <t>2022 год</t>
  </si>
  <si>
    <t>2023 год</t>
  </si>
  <si>
    <r>
      <t xml:space="preserve">"Установка (расширение) единых функциональных систем в муниципальных 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учреждениях</t>
    </r>
    <r>
      <rPr>
        <b/>
        <sz val="9"/>
        <rFont val="Times New Roman"/>
        <family val="1"/>
        <charset val="204"/>
      </rPr>
      <t>"</t>
    </r>
  </si>
  <si>
    <r>
      <t>"Благоустройство земельных участков</t>
    </r>
    <r>
      <rPr>
        <b/>
        <sz val="9"/>
        <rFont val="Times New Roman"/>
        <family val="1"/>
        <charset val="204"/>
      </rPr>
      <t>"</t>
    </r>
  </si>
  <si>
    <t>Единица измерения</t>
  </si>
  <si>
    <t>ед.</t>
  </si>
  <si>
    <t>%</t>
  </si>
  <si>
    <t>ед</t>
  </si>
  <si>
    <r>
      <t>Показатель 1 "</t>
    </r>
    <r>
      <rPr>
        <sz val="9"/>
        <rFont val="Times New Roman"/>
        <family val="1"/>
        <charset val="204"/>
      </rPr>
      <t>Количество преступлений, совершенных в общественных местах"</t>
    </r>
  </si>
  <si>
    <r>
      <t>Показатель 2 "</t>
    </r>
    <r>
      <rPr>
        <sz val="9"/>
        <rFont val="Times New Roman"/>
        <family val="1"/>
        <charset val="204"/>
      </rPr>
      <t>Количество преступлений, совершенных на улицах города"</t>
    </r>
  </si>
  <si>
    <r>
      <t>Показатель 1</t>
    </r>
    <r>
      <rPr>
        <sz val="9"/>
        <rFont val="Times New Roman"/>
        <family val="1"/>
        <charset val="204"/>
      </rPr>
      <t xml:space="preserve"> "Количество мероприятий по профилактике терроризма и экстремистской деятельности"</t>
    </r>
  </si>
  <si>
    <r>
      <t>Показатель 2 "</t>
    </r>
    <r>
      <rPr>
        <sz val="9"/>
        <rFont val="Times New Roman"/>
        <family val="1"/>
        <charset val="204"/>
      </rPr>
      <t>Количество мероприятий по предупреждению и ликвидации последствий чрезвычайных ситуаций"</t>
    </r>
  </si>
  <si>
    <t>Характеристика   муниципальной   программы  муниципального образования город Торжок</t>
  </si>
  <si>
    <t>Принятые обозначения и сокращения:</t>
  </si>
  <si>
    <t>1. Программа - муниципальная программа муниципального образования город Торжок.</t>
  </si>
  <si>
    <t>2. Подпрограмма - подпрограмма муниципальной  программы муниципального образования город Торжок.</t>
  </si>
  <si>
    <t>3. Мероприятие - мероприятие подпрограммы.</t>
  </si>
  <si>
    <t>"Оказание муниципальными учреждениями муниципальных услуг, выполнение работ"</t>
  </si>
  <si>
    <r>
      <rPr>
        <b/>
        <sz val="9"/>
        <rFont val="Times New Roman"/>
        <family val="1"/>
        <charset val="204"/>
      </rPr>
      <t>Показатель 1</t>
    </r>
    <r>
      <rPr>
        <sz val="9"/>
        <rFont val="Times New Roman"/>
        <family val="1"/>
        <charset val="204"/>
      </rPr>
      <t xml:space="preserve"> "Количество телефонных звонков, поступивших в единую дежурно-диспетчерскую службу города и принятых к исполнению"
</t>
    </r>
  </si>
  <si>
    <r>
      <rPr>
        <b/>
        <sz val="9"/>
        <rFont val="Times New Roman"/>
        <family val="1"/>
        <charset val="204"/>
      </rPr>
      <t xml:space="preserve">Показатель 2 </t>
    </r>
    <r>
      <rPr>
        <sz val="9"/>
        <rFont val="Times New Roman"/>
        <family val="1"/>
        <charset val="204"/>
      </rPr>
      <t>"Количество выездов аварийно-спасательного отряда для проведения аварийно-спасательных работ"</t>
    </r>
  </si>
  <si>
    <r>
      <rPr>
        <b/>
        <sz val="9"/>
        <rFont val="Times New Roman"/>
        <family val="1"/>
        <charset val="204"/>
      </rPr>
      <t>Показатель 3</t>
    </r>
    <r>
      <rPr>
        <sz val="9"/>
        <rFont val="Times New Roman"/>
        <family val="1"/>
        <charset val="204"/>
      </rPr>
      <t xml:space="preserve"> "Количество выездов  для проведения  мероприятий в целях обеспечения безопасности на водных объектах"</t>
    </r>
  </si>
  <si>
    <r>
      <t>Мероприятие 2</t>
    </r>
    <r>
      <rPr>
        <sz val="9"/>
        <rFont val="Times New Roman"/>
        <family val="1"/>
        <charset val="204"/>
      </rPr>
      <t xml:space="preserve"> "Оказание поддержки гражданам и их объединениям, участвующим в охране общественного порядка, создание условий для деятельности народных дружин"</t>
    </r>
  </si>
  <si>
    <r>
      <t xml:space="preserve">Показатель 1 </t>
    </r>
    <r>
      <rPr>
        <sz val="9"/>
        <rFont val="Times New Roman"/>
        <family val="1"/>
        <charset val="204"/>
      </rPr>
      <t>"Количество мероприятий, в которых обеспечена охрана общественного порядка с участием народных дружин"</t>
    </r>
  </si>
  <si>
    <r>
      <t>Показатель 1</t>
    </r>
    <r>
      <rPr>
        <sz val="9"/>
        <rFont val="Times New Roman"/>
        <family val="1"/>
        <charset val="204"/>
      </rPr>
      <t xml:space="preserve"> "Количество объектов  на которых проведены работы с целью обеспечение  безопасности зданий, сооружений, территорий муниципальных учреждений"</t>
    </r>
  </si>
  <si>
    <r>
      <t xml:space="preserve">Показатель 1 </t>
    </r>
    <r>
      <rPr>
        <sz val="9"/>
        <rFont val="Times New Roman"/>
        <family val="1"/>
        <charset val="204"/>
      </rPr>
      <t>"Количество объектов, на которых проведена установка (расширение)  систем охранной, пожарной сигнализации, систем видеонаблюдения, контроля доступа и иных аналогичных систем, включая работы по модернизации указанных систем"</t>
    </r>
  </si>
  <si>
    <r>
      <t>Показатель 3 "</t>
    </r>
    <r>
      <rPr>
        <sz val="9"/>
        <rFont val="Times New Roman"/>
        <family val="1"/>
        <charset val="204"/>
      </rPr>
      <t>Количество чрезвычайных ситуаций на территории города"</t>
    </r>
  </si>
  <si>
    <t>"Поощрение народных дружин, участвующих в охране общественного порядка"</t>
  </si>
  <si>
    <t>тыс.руб.</t>
  </si>
  <si>
    <t>"Обеспечение комплексной безопасности зданий и помещений, находящихся в муниципальной собственности и используемых для размещения общеобразовательных организаций на условиях софинансирования"</t>
  </si>
  <si>
    <t>"Обеспечение комплексной безопасности зданий и помещений, находящихся в муниципальной собственности и используемых для размещения общеобразовательных организаций за счет субсидии из областного бюджета"</t>
  </si>
  <si>
    <t>4. Показатель - показатель программы, показатель подпрограммы, показатель мероприятия подпрограммы</t>
  </si>
  <si>
    <t>"Укрепление материально-технической базы муниципальных общеобразовательных учреждений на условиях софинансирования"</t>
  </si>
  <si>
    <t>"Укрепление материально-технической базы муниципальных общеобразовательных учреждений за счет субсидии из областного бюджета"</t>
  </si>
  <si>
    <r>
      <t xml:space="preserve">Показатель 1 </t>
    </r>
    <r>
      <rPr>
        <sz val="9"/>
        <rFont val="Times New Roman"/>
        <family val="1"/>
        <charset val="204"/>
      </rPr>
      <t>"Доля категорированных объектов муниципальных учреждений,  имеющих Паспорта безопасности объекта (территории)"</t>
    </r>
    <r>
      <rPr>
        <b/>
        <sz val="9"/>
        <rFont val="Times New Roman"/>
        <family val="1"/>
        <charset val="204"/>
      </rPr>
      <t xml:space="preserve">
</t>
    </r>
  </si>
  <si>
    <r>
      <t>Показатель 1</t>
    </r>
    <r>
      <rPr>
        <sz val="9"/>
        <rFont val="Times New Roman"/>
        <family val="1"/>
        <charset val="204"/>
      </rPr>
      <t xml:space="preserve"> "Количество муниципальных учреждений в которых  обеспечена охрана объектов (территорий)"</t>
    </r>
  </si>
  <si>
    <t>2024 год</t>
  </si>
  <si>
    <t>2025 год</t>
  </si>
  <si>
    <t>2026 год</t>
  </si>
  <si>
    <t>2027 год</t>
  </si>
  <si>
    <r>
      <rPr>
        <b/>
        <u/>
        <sz val="12"/>
        <rFont val="Calibri"/>
        <family val="2"/>
        <charset val="204"/>
      </rPr>
      <t>«</t>
    </r>
    <r>
      <rPr>
        <b/>
        <i/>
        <u/>
        <sz val="12"/>
        <rFont val="Times New Roman"/>
        <family val="1"/>
        <charset val="204"/>
      </rPr>
      <t>Безопасный город</t>
    </r>
    <r>
      <rPr>
        <b/>
        <u/>
        <sz val="12"/>
        <rFont val="Times New Roman"/>
        <family val="1"/>
        <charset val="204"/>
      </rPr>
      <t>»</t>
    </r>
    <r>
      <rPr>
        <b/>
        <i/>
        <u/>
        <sz val="12"/>
        <rFont val="Times New Roman"/>
        <family val="1"/>
        <charset val="204"/>
      </rPr>
      <t xml:space="preserve"> на 2022-2027 годы</t>
    </r>
  </si>
  <si>
    <t xml:space="preserve">ГДК </t>
  </si>
  <si>
    <t>СКМЦ</t>
  </si>
  <si>
    <t xml:space="preserve">Обеспечение охраны объектов (территорий) </t>
  </si>
  <si>
    <t>Обеспечение пожарной безопасности муниципальными учреждениями</t>
  </si>
  <si>
    <r>
      <rPr>
        <b/>
        <sz val="11"/>
        <rFont val="Times New Roman"/>
        <family val="1"/>
        <charset val="204"/>
      </rPr>
      <t>Ответственный исполнитель  муниципальной  программы  муниципального образования город Торжок</t>
    </r>
    <r>
      <rPr>
        <sz val="11"/>
        <rFont val="Times New Roman"/>
        <family val="1"/>
        <charset val="204"/>
      </rPr>
      <t xml:space="preserve"> -</t>
    </r>
    <r>
      <rPr>
        <i/>
        <sz val="11"/>
        <rFont val="Times New Roman"/>
        <family val="1"/>
        <charset val="204"/>
      </rPr>
      <t xml:space="preserve"> Администрация муниципального образования городской округ город Торжок Тверской области   (отдел по делам гражданской обороны и чрезвычайным ситуациям)</t>
    </r>
  </si>
  <si>
    <t xml:space="preserve">Обеспечение пожарной безопасности </t>
  </si>
  <si>
    <t>Обеспечение пожарной безопасности</t>
  </si>
  <si>
    <r>
      <t>Показатель 1</t>
    </r>
    <r>
      <rPr>
        <sz val="9"/>
        <rFont val="Times New Roman"/>
        <family val="1"/>
        <charset val="204"/>
      </rPr>
      <t xml:space="preserve"> "Количество муниципальных учреждений в которых проведены мероприятия по обеспечению пожарной безопасности"</t>
    </r>
  </si>
  <si>
    <r>
      <rPr>
        <b/>
        <sz val="10"/>
        <rFont val="Times New Roman"/>
        <family val="1"/>
        <charset val="204"/>
      </rPr>
      <t>Координатор  муниципальной  программы  муниципального образования город Торжок</t>
    </r>
    <r>
      <rPr>
        <sz val="10"/>
        <rFont val="Times New Roman"/>
        <family val="1"/>
        <charset val="204"/>
      </rPr>
      <t xml:space="preserve"> - </t>
    </r>
    <r>
      <rPr>
        <i/>
        <sz val="10"/>
        <rFont val="Times New Roman"/>
        <family val="1"/>
        <charset val="204"/>
      </rPr>
      <t xml:space="preserve">заместитель Главы администрации города по вопросам жизнеобеспечения </t>
    </r>
  </si>
  <si>
    <r>
      <t>Мероприятие 3</t>
    </r>
    <r>
      <rPr>
        <sz val="9"/>
        <rFont val="Times New Roman"/>
        <family val="1"/>
        <charset val="204"/>
      </rPr>
      <t xml:space="preserve"> "Мероприятия по профилактике терроризма и экстремизма"</t>
    </r>
  </si>
  <si>
    <t>"Приобретение и обеспечение функционирования систем и средств безопасности"</t>
  </si>
  <si>
    <r>
      <t xml:space="preserve">Мероприятие 1 </t>
    </r>
    <r>
      <rPr>
        <sz val="9"/>
        <rFont val="Times New Roman"/>
        <family val="1"/>
        <charset val="204"/>
      </rPr>
      <t>"Установка (расширение) единых функциональных систем: охранной, пожарной сигнализации,  системы видеонаблюдения, контроля доступа и иных аналогичных систем, включая работы по модернизации указанных систем"</t>
    </r>
  </si>
  <si>
    <r>
      <t xml:space="preserve">Мероприятие 2 </t>
    </r>
    <r>
      <rPr>
        <sz val="9"/>
        <rFont val="Times New Roman"/>
        <family val="1"/>
        <charset val="204"/>
      </rPr>
      <t>"Благоустройство земельных участков с целью обеспечения  безопасности зданий, сооружений, территорий муниципальных учреждений"</t>
    </r>
  </si>
  <si>
    <r>
      <t>Мероприятие 3</t>
    </r>
    <r>
      <rPr>
        <sz val="9"/>
        <rFont val="Times New Roman"/>
        <family val="1"/>
        <charset val="204"/>
      </rPr>
      <t xml:space="preserve"> "Обеспечение охраны объектов (территорий) сотрудниками частных охранных организаций или подразделениями охраны"</t>
    </r>
  </si>
  <si>
    <r>
      <t>Мероприятие 4</t>
    </r>
    <r>
      <rPr>
        <sz val="9"/>
        <rFont val="Times New Roman"/>
        <family val="1"/>
        <charset val="204"/>
      </rPr>
      <t xml:space="preserve"> "Обеспечение пожарной безопасности зданий, сооружений, территорий муниципальных учреждений"</t>
    </r>
  </si>
  <si>
    <r>
      <t xml:space="preserve">Показатель 1 </t>
    </r>
    <r>
      <rPr>
        <sz val="9"/>
        <rFont val="Times New Roman"/>
        <family val="1"/>
        <charset val="204"/>
      </rPr>
      <t>"Количество установленных технических, информационных и иных средств обеспечения безопасности"</t>
    </r>
  </si>
  <si>
    <r>
      <t>Мероприятие 5</t>
    </r>
    <r>
      <rPr>
        <sz val="9"/>
        <rFont val="Times New Roman"/>
        <family val="1"/>
        <charset val="204"/>
      </rPr>
      <t xml:space="preserve"> "Осуществление мероприятий по улучшению условий и охране труда"</t>
    </r>
  </si>
  <si>
    <t>Осуществление мероприятий по улучшению условий и охране труда</t>
  </si>
  <si>
    <r>
      <t>Мероприятие 6</t>
    </r>
    <r>
      <rPr>
        <sz val="9"/>
        <rFont val="Times New Roman"/>
        <family val="1"/>
        <charset val="204"/>
      </rPr>
      <t>"Обеспечение охраны объектов (территорий) муниципальных учреждений"</t>
    </r>
  </si>
  <si>
    <t>"Укрепление материально-технической базы муниципальных дошкольных образовательных организаций на условиях софинансирования"</t>
  </si>
  <si>
    <r>
      <t>Показатель 1</t>
    </r>
    <r>
      <rPr>
        <sz val="9"/>
        <rFont val="Times New Roman"/>
        <family val="1"/>
        <charset val="204"/>
      </rPr>
      <t xml:space="preserve"> "Количество муниципальных учреждений в которых проведены мероприятия по улучшению условий и охране труда"</t>
    </r>
  </si>
  <si>
    <r>
      <t xml:space="preserve">Исполнитель  муниципальной  программы  муниципального образования город Торжок : </t>
    </r>
    <r>
      <rPr>
        <i/>
        <sz val="11"/>
        <rFont val="Times New Roman"/>
        <family val="1"/>
        <charset val="204"/>
      </rPr>
      <t xml:space="preserve">Управление образования администрации города Торжка Тверской области, Администрация муниципального образования городской округ город Торжок Тверской области (отдел по делам культуры, спорта, молодежи и туризма)      </t>
    </r>
  </si>
  <si>
    <t xml:space="preserve">Приложение 1
к муниципальной  программе муниципального 
образования город Торжок
«Безопасный город» на 2022-2027 годы, утверждена постановлением администрации города Торжка от 27.12.2021 № 479 (в редакции постановления администрации города Торжка от 05.09.2023 № 188)
 </t>
  </si>
</sst>
</file>

<file path=xl/styles.xml><?xml version="1.0" encoding="utf-8"?>
<styleSheet xmlns="http://schemas.openxmlformats.org/spreadsheetml/2006/main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"/>
    <numFmt numFmtId="166" formatCode="#,##0.00_ ;\-#,##0.00\ "/>
    <numFmt numFmtId="167" formatCode="_-* #,##0.0_р_._-;\-* #,##0.0_р_._-;_-* &quot;-&quot;??_р_._-;_-@_-"/>
  </numFmts>
  <fonts count="4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sz val="9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i/>
      <sz val="10"/>
      <name val="Arial Cyr"/>
      <charset val="204"/>
    </font>
    <font>
      <b/>
      <i/>
      <u/>
      <sz val="12"/>
      <name val="Times New Roman"/>
      <family val="1"/>
      <charset val="204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u/>
      <sz val="12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wrapText="1"/>
    </xf>
    <xf numFmtId="0" fontId="11" fillId="0" borderId="0"/>
    <xf numFmtId="0" fontId="11" fillId="0" borderId="0"/>
    <xf numFmtId="0" fontId="13" fillId="0" borderId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6" fillId="0" borderId="0"/>
    <xf numFmtId="44" fontId="14" fillId="0" borderId="0">
      <alignment vertical="top" wrapText="1"/>
    </xf>
    <xf numFmtId="44" fontId="15" fillId="0" borderId="0">
      <alignment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8" fillId="0" borderId="0"/>
    <xf numFmtId="0" fontId="2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9" fillId="0" borderId="1">
      <alignment horizontal="center" vertical="center" wrapText="1"/>
    </xf>
  </cellStyleXfs>
  <cellXfs count="139">
    <xf numFmtId="0" fontId="0" fillId="0" borderId="0" xfId="0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12" applyNumberFormat="1" applyFont="1" applyFill="1" applyAlignment="1">
      <alignment horizontal="right" vertical="top" wrapText="1"/>
    </xf>
    <xf numFmtId="44" fontId="9" fillId="0" borderId="0" xfId="12" applyNumberFormat="1" applyFont="1" applyFill="1" applyAlignment="1">
      <alignment vertical="top" wrapText="1"/>
    </xf>
    <xf numFmtId="44" fontId="9" fillId="0" borderId="0" xfId="12" applyNumberFormat="1" applyFont="1" applyFill="1" applyAlignment="1">
      <alignment horizontal="left" vertical="center" wrapText="1"/>
    </xf>
    <xf numFmtId="44" fontId="16" fillId="0" borderId="0" xfId="12" applyNumberFormat="1" applyFont="1" applyFill="1" applyAlignment="1">
      <alignment vertical="top" wrapText="1"/>
    </xf>
    <xf numFmtId="44" fontId="9" fillId="0" borderId="0" xfId="12" applyNumberFormat="1" applyFont="1" applyFill="1" applyAlignment="1">
      <alignment vertical="center" wrapText="1"/>
    </xf>
    <xf numFmtId="44" fontId="9" fillId="0" borderId="0" xfId="12" applyNumberFormat="1" applyFont="1" applyFill="1" applyAlignment="1">
      <alignment horizontal="center" vertical="center" wrapText="1"/>
    </xf>
    <xf numFmtId="0" fontId="12" fillId="0" borderId="1" xfId="12" applyNumberFormat="1" applyFont="1" applyFill="1" applyBorder="1" applyAlignment="1">
      <alignment horizontal="center" vertical="center" wrapText="1"/>
    </xf>
    <xf numFmtId="0" fontId="17" fillId="0" borderId="1" xfId="12" applyNumberFormat="1" applyFont="1" applyFill="1" applyBorder="1" applyAlignment="1">
      <alignment horizontal="center" vertical="center" wrapText="1"/>
    </xf>
    <xf numFmtId="0" fontId="17" fillId="0" borderId="1" xfId="12" applyNumberFormat="1" applyFont="1" applyFill="1" applyBorder="1" applyAlignment="1">
      <alignment horizontal="left" vertical="center" wrapText="1"/>
    </xf>
    <xf numFmtId="165" fontId="17" fillId="0" borderId="1" xfId="12" applyNumberFormat="1" applyFont="1" applyFill="1" applyBorder="1" applyAlignment="1">
      <alignment horizontal="center" vertical="center" wrapText="1"/>
    </xf>
    <xf numFmtId="0" fontId="12" fillId="0" borderId="1" xfId="12" applyNumberFormat="1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165" fontId="12" fillId="0" borderId="1" xfId="1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12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" xfId="0" applyNumberFormat="1" applyFont="1" applyFill="1" applyBorder="1" applyAlignment="1">
      <alignment horizontal="center" vertical="center" wrapText="1"/>
    </xf>
    <xf numFmtId="49" fontId="12" fillId="0" borderId="1" xfId="1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2" fillId="0" borderId="1" xfId="12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top" wrapText="1"/>
    </xf>
    <xf numFmtId="164" fontId="19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19" fillId="0" borderId="1" xfId="0" applyFont="1" applyFill="1" applyBorder="1" applyAlignment="1">
      <alignment horizontal="left" vertical="center" wrapText="1"/>
    </xf>
    <xf numFmtId="0" fontId="20" fillId="0" borderId="1" xfId="12" applyNumberFormat="1" applyFont="1" applyFill="1" applyBorder="1" applyAlignment="1">
      <alignment horizontal="left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/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7" fillId="0" borderId="0" xfId="0" applyFont="1" applyFill="1">
      <alignment wrapText="1"/>
    </xf>
    <xf numFmtId="0" fontId="12" fillId="0" borderId="0" xfId="0" applyFont="1" applyFill="1" applyAlignment="1">
      <alignment horizontal="center"/>
    </xf>
    <xf numFmtId="9" fontId="19" fillId="0" borderId="1" xfId="27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/>
    <xf numFmtId="0" fontId="25" fillId="0" borderId="0" xfId="0" applyFont="1" applyFill="1" applyAlignment="1"/>
    <xf numFmtId="0" fontId="33" fillId="0" borderId="0" xfId="0" applyFont="1" applyFill="1" applyAlignment="1"/>
    <xf numFmtId="0" fontId="37" fillId="0" borderId="0" xfId="0" applyFont="1" applyFill="1">
      <alignment wrapText="1"/>
    </xf>
    <xf numFmtId="0" fontId="0" fillId="0" borderId="0" xfId="0" applyFont="1" applyFill="1">
      <alignment wrapText="1"/>
    </xf>
    <xf numFmtId="165" fontId="20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19" fillId="0" borderId="1" xfId="28" applyNumberFormat="1" applyFont="1" applyFill="1" applyBorder="1" applyAlignment="1">
      <alignment horizontal="center" vertical="center" wrapText="1"/>
    </xf>
    <xf numFmtId="167" fontId="19" fillId="0" borderId="1" xfId="28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5" fillId="2" borderId="0" xfId="0" applyFont="1" applyFill="1">
      <alignment wrapText="1"/>
    </xf>
    <xf numFmtId="0" fontId="0" fillId="2" borderId="0" xfId="0" applyFont="1" applyFill="1">
      <alignment wrapText="1"/>
    </xf>
    <xf numFmtId="0" fontId="42" fillId="0" borderId="1" xfId="0" applyFont="1" applyFill="1" applyBorder="1" applyAlignment="1">
      <alignment horizontal="center" vertical="center" wrapText="1"/>
    </xf>
    <xf numFmtId="0" fontId="45" fillId="0" borderId="0" xfId="0" applyFont="1" applyFill="1">
      <alignment wrapText="1"/>
    </xf>
    <xf numFmtId="0" fontId="42" fillId="0" borderId="1" xfId="0" applyFont="1" applyFill="1" applyBorder="1" applyAlignment="1">
      <alignment horizontal="center" vertical="center"/>
    </xf>
    <xf numFmtId="0" fontId="0" fillId="3" borderId="0" xfId="0" applyFont="1" applyFill="1">
      <alignment wrapText="1"/>
    </xf>
    <xf numFmtId="0" fontId="19" fillId="0" borderId="1" xfId="0" applyFont="1" applyFill="1" applyBorder="1" applyAlignment="1">
      <alignment horizontal="center" vertical="center" wrapText="1"/>
    </xf>
    <xf numFmtId="165" fontId="19" fillId="4" borderId="1" xfId="0" applyNumberFormat="1" applyFont="1" applyFill="1" applyBorder="1" applyAlignment="1">
      <alignment horizontal="center" vertical="center" wrapText="1"/>
    </xf>
    <xf numFmtId="164" fontId="19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top" wrapText="1"/>
    </xf>
    <xf numFmtId="3" fontId="19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1" fontId="19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19" fillId="5" borderId="1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21" fillId="4" borderId="1" xfId="0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9" fontId="19" fillId="4" borderId="1" xfId="27" applyFont="1" applyFill="1" applyBorder="1" applyAlignment="1">
      <alignment horizontal="center" vertical="center" wrapText="1"/>
    </xf>
    <xf numFmtId="164" fontId="19" fillId="4" borderId="1" xfId="28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/>
    <xf numFmtId="0" fontId="19" fillId="0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/>
    <xf numFmtId="0" fontId="19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 vertical="center" wrapText="1"/>
    </xf>
    <xf numFmtId="1" fontId="19" fillId="5" borderId="1" xfId="0" applyNumberFormat="1" applyFont="1" applyFill="1" applyBorder="1" applyAlignment="1">
      <alignment horizontal="center" vertical="center" wrapText="1"/>
    </xf>
    <xf numFmtId="9" fontId="19" fillId="5" borderId="1" xfId="27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vertical="top" wrapText="1"/>
    </xf>
    <xf numFmtId="0" fontId="19" fillId="6" borderId="1" xfId="0" applyFont="1" applyFill="1" applyBorder="1" applyAlignment="1">
      <alignment horizontal="center" vertical="center" wrapText="1"/>
    </xf>
    <xf numFmtId="165" fontId="19" fillId="6" borderId="1" xfId="0" applyNumberFormat="1" applyFont="1" applyFill="1" applyBorder="1" applyAlignment="1">
      <alignment horizontal="center" vertical="center" wrapText="1"/>
    </xf>
    <xf numFmtId="164" fontId="19" fillId="6" borderId="1" xfId="0" applyNumberFormat="1" applyFont="1" applyFill="1" applyBorder="1" applyAlignment="1">
      <alignment horizontal="center" vertical="center" wrapText="1"/>
    </xf>
    <xf numFmtId="165" fontId="20" fillId="6" borderId="1" xfId="0" applyNumberFormat="1" applyFont="1" applyFill="1" applyBorder="1" applyAlignment="1">
      <alignment horizontal="center" vertical="center" wrapText="1"/>
    </xf>
    <xf numFmtId="164" fontId="20" fillId="6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 wrapText="1"/>
    </xf>
    <xf numFmtId="165" fontId="20" fillId="7" borderId="1" xfId="0" applyNumberFormat="1" applyFont="1" applyFill="1" applyBorder="1" applyAlignment="1">
      <alignment horizontal="center" vertical="center" wrapText="1"/>
    </xf>
    <xf numFmtId="0" fontId="20" fillId="3" borderId="1" xfId="12" applyNumberFormat="1" applyFont="1" applyFill="1" applyBorder="1" applyAlignment="1">
      <alignment horizontal="left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167" fontId="20" fillId="6" borderId="1" xfId="28" applyNumberFormat="1" applyFont="1" applyFill="1" applyBorder="1" applyAlignment="1">
      <alignment vertical="center" wrapText="1"/>
    </xf>
    <xf numFmtId="0" fontId="12" fillId="0" borderId="0" xfId="12" applyNumberFormat="1" applyFont="1" applyFill="1" applyAlignment="1">
      <alignment horizontal="right" vertical="top" wrapText="1"/>
    </xf>
    <xf numFmtId="0" fontId="10" fillId="0" borderId="0" xfId="12" applyNumberFormat="1" applyFont="1" applyFill="1" applyAlignment="1">
      <alignment horizontal="center" vertical="center" wrapText="1"/>
    </xf>
    <xf numFmtId="0" fontId="12" fillId="0" borderId="1" xfId="12" applyNumberFormat="1" applyFont="1" applyFill="1" applyBorder="1" applyAlignment="1">
      <alignment horizontal="center" vertical="center" wrapText="1"/>
    </xf>
    <xf numFmtId="0" fontId="12" fillId="0" borderId="1" xfId="12" applyNumberFormat="1" applyFont="1" applyFill="1" applyBorder="1" applyAlignment="1">
      <alignment horizontal="left" vertical="center" wrapText="1"/>
    </xf>
    <xf numFmtId="0" fontId="12" fillId="0" borderId="0" xfId="12" applyNumberFormat="1" applyFont="1" applyFill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25" fillId="0" borderId="0" xfId="0" applyFont="1" applyFill="1" applyAlignment="1">
      <alignment horizontal="right" wrapText="1"/>
    </xf>
    <xf numFmtId="0" fontId="26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" xfId="12"/>
    <cellStyle name="Обычный 11" xfId="13"/>
    <cellStyle name="Обычный 12" xfId="23"/>
    <cellStyle name="Обычный 13" xfId="25"/>
    <cellStyle name="Обычный 2" xfId="1"/>
    <cellStyle name="Обычный 2 2" xfId="11"/>
    <cellStyle name="Обычный 2 3" xfId="14"/>
    <cellStyle name="Обычный 2 4" xfId="15"/>
    <cellStyle name="Обычный 2 5" xfId="16"/>
    <cellStyle name="Обычный 2 6" xfId="17"/>
    <cellStyle name="Обычный 2 7" xfId="18"/>
    <cellStyle name="Обычный 2 8" xfId="21"/>
    <cellStyle name="Обычный 2 8 2" xfId="22"/>
    <cellStyle name="Обычный 2 8 3" xfId="24"/>
    <cellStyle name="Обычный 3" xfId="2"/>
    <cellStyle name="Обычный 4" xfId="3"/>
    <cellStyle name="Обычный 4 2" xfId="9"/>
    <cellStyle name="Обычный 4 2 2" xfId="19"/>
    <cellStyle name="Обычный 4 2 2 2" xfId="20"/>
    <cellStyle name="Обычный 4 2 3" xfId="26"/>
    <cellStyle name="Обычный 5" xfId="5"/>
    <cellStyle name="Обычный 6" xfId="6"/>
    <cellStyle name="Обычный 7" xfId="7"/>
    <cellStyle name="Обычный 8" xfId="8"/>
    <cellStyle name="Обычный 9" xfId="10"/>
    <cellStyle name="Процентный" xfId="27" builtinId="5"/>
    <cellStyle name="Стиль 1" xfId="29"/>
    <cellStyle name="Финансовый" xfId="28" builtinId="3"/>
    <cellStyle name="Финансовый 2" xfId="4"/>
  </cellStyles>
  <dxfs count="0"/>
  <tableStyles count="0" defaultTableStyle="TableStyleMedium9" defaultPivotStyle="PivotStyleLight16"/>
  <colors>
    <mruColors>
      <color rgb="FF00FF99"/>
      <color rgb="FF66FFFF"/>
      <color rgb="FF0000CC"/>
      <color rgb="FFCC99FF"/>
      <color rgb="FF00CC99"/>
      <color rgb="FFFF0066"/>
      <color rgb="FFD5EB03"/>
      <color rgb="FFCC9900"/>
      <color rgb="FFFF33CC"/>
      <color rgb="FFF7F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500"/>
  <sheetViews>
    <sheetView topLeftCell="A19" workbookViewId="0">
      <selection activeCell="K486" sqref="K486"/>
    </sheetView>
  </sheetViews>
  <sheetFormatPr defaultColWidth="8.85546875" defaultRowHeight="16.5"/>
  <cols>
    <col min="1" max="1" width="6.28515625" style="3" customWidth="1"/>
    <col min="2" max="2" width="5.85546875" style="3" customWidth="1"/>
    <col min="3" max="3" width="14.7109375" style="3" customWidth="1"/>
    <col min="4" max="4" width="5.7109375" style="3" customWidth="1"/>
    <col min="5" max="5" width="57" style="4" customWidth="1"/>
    <col min="6" max="6" width="11.5703125" style="3" customWidth="1"/>
    <col min="7" max="7" width="11.7109375" style="3" customWidth="1"/>
    <col min="8" max="8" width="12" style="3" customWidth="1"/>
    <col min="9" max="16384" width="8.85546875" style="3"/>
  </cols>
  <sheetData>
    <row r="1" spans="1:8" ht="49.15" customHeight="1">
      <c r="A1" s="2" t="s">
        <v>76</v>
      </c>
      <c r="B1" s="117" t="s">
        <v>546</v>
      </c>
      <c r="C1" s="117"/>
      <c r="D1" s="117"/>
      <c r="E1" s="117"/>
      <c r="F1" s="117"/>
      <c r="G1" s="117"/>
      <c r="H1" s="117"/>
    </row>
    <row r="2" spans="1:8" ht="39" customHeight="1">
      <c r="A2" s="118" t="s">
        <v>296</v>
      </c>
      <c r="B2" s="118"/>
      <c r="C2" s="118"/>
      <c r="D2" s="118"/>
      <c r="E2" s="118"/>
      <c r="F2" s="118"/>
      <c r="G2" s="118"/>
      <c r="H2" s="118"/>
    </row>
    <row r="3" spans="1:8">
      <c r="A3" s="119" t="s">
        <v>21</v>
      </c>
      <c r="B3" s="119" t="s">
        <v>45</v>
      </c>
      <c r="C3" s="119" t="s">
        <v>22</v>
      </c>
      <c r="D3" s="119" t="s">
        <v>23</v>
      </c>
      <c r="E3" s="120" t="s">
        <v>24</v>
      </c>
      <c r="F3" s="119" t="s">
        <v>279</v>
      </c>
      <c r="G3" s="119"/>
      <c r="H3" s="119"/>
    </row>
    <row r="4" spans="1:8">
      <c r="A4" s="119" t="s">
        <v>76</v>
      </c>
      <c r="B4" s="119" t="s">
        <v>76</v>
      </c>
      <c r="C4" s="119" t="s">
        <v>76</v>
      </c>
      <c r="D4" s="119" t="s">
        <v>76</v>
      </c>
      <c r="E4" s="120" t="s">
        <v>76</v>
      </c>
      <c r="F4" s="119" t="s">
        <v>285</v>
      </c>
      <c r="G4" s="119" t="s">
        <v>288</v>
      </c>
      <c r="H4" s="119"/>
    </row>
    <row r="5" spans="1:8">
      <c r="A5" s="119" t="s">
        <v>76</v>
      </c>
      <c r="B5" s="119" t="s">
        <v>76</v>
      </c>
      <c r="C5" s="119" t="s">
        <v>76</v>
      </c>
      <c r="D5" s="119" t="s">
        <v>76</v>
      </c>
      <c r="E5" s="120" t="s">
        <v>76</v>
      </c>
      <c r="F5" s="119" t="s">
        <v>76</v>
      </c>
      <c r="G5" s="8" t="s">
        <v>286</v>
      </c>
      <c r="H5" s="8" t="s">
        <v>287</v>
      </c>
    </row>
    <row r="6" spans="1:8">
      <c r="A6" s="8" t="s">
        <v>6</v>
      </c>
      <c r="B6" s="8" t="s">
        <v>87</v>
      </c>
      <c r="C6" s="8" t="s">
        <v>88</v>
      </c>
      <c r="D6" s="8" t="s">
        <v>89</v>
      </c>
      <c r="E6" s="8" t="s">
        <v>90</v>
      </c>
      <c r="F6" s="8" t="s">
        <v>91</v>
      </c>
      <c r="G6" s="8" t="s">
        <v>297</v>
      </c>
      <c r="H6" s="8" t="s">
        <v>298</v>
      </c>
    </row>
    <row r="7" spans="1:8">
      <c r="A7" s="9" t="s">
        <v>76</v>
      </c>
      <c r="B7" s="9" t="s">
        <v>76</v>
      </c>
      <c r="C7" s="9" t="s">
        <v>76</v>
      </c>
      <c r="D7" s="9" t="s">
        <v>76</v>
      </c>
      <c r="E7" s="10" t="s">
        <v>1</v>
      </c>
      <c r="F7" s="11">
        <f>F8+F251+F287+F323+F336+F417</f>
        <v>747835.90000000014</v>
      </c>
      <c r="G7" s="11">
        <f>G8+G251+G287+G323+G336+G417</f>
        <v>624418.90000000014</v>
      </c>
      <c r="H7" s="11">
        <f>H8+H251+H287+H323+H336+H417</f>
        <v>598970.5</v>
      </c>
    </row>
    <row r="8" spans="1:8" ht="31.5">
      <c r="A8" s="9" t="s">
        <v>25</v>
      </c>
      <c r="B8" s="12" t="s">
        <v>76</v>
      </c>
      <c r="C8" s="12" t="s">
        <v>76</v>
      </c>
      <c r="D8" s="12" t="s">
        <v>76</v>
      </c>
      <c r="E8" s="10" t="s">
        <v>93</v>
      </c>
      <c r="F8" s="11">
        <f>F9+F71+F87+F142+F178+F193+F218+F238</f>
        <v>244106.00000000006</v>
      </c>
      <c r="G8" s="11">
        <f>G9+G71+G87+G142+G178+G193+G218+G238</f>
        <v>143873.00000000003</v>
      </c>
      <c r="H8" s="11">
        <f>H9+H71+H87+H142+H178+H193+H218+H238</f>
        <v>124979.40000000001</v>
      </c>
    </row>
    <row r="9" spans="1:8">
      <c r="A9" s="8" t="s">
        <v>25</v>
      </c>
      <c r="B9" s="8" t="s">
        <v>65</v>
      </c>
      <c r="C9" s="8" t="s">
        <v>76</v>
      </c>
      <c r="D9" s="8" t="s">
        <v>76</v>
      </c>
      <c r="E9" s="13" t="s">
        <v>26</v>
      </c>
      <c r="F9" s="14">
        <f>F10+F16+F34+F29</f>
        <v>39211.9</v>
      </c>
      <c r="G9" s="14">
        <f>G10+G16+G34+G29</f>
        <v>38271.299999999996</v>
      </c>
      <c r="H9" s="14">
        <f>H10+H16+H34+H29</f>
        <v>38283.299999999996</v>
      </c>
    </row>
    <row r="10" spans="1:8" ht="47.25">
      <c r="A10" s="8" t="s">
        <v>25</v>
      </c>
      <c r="B10" s="8" t="s">
        <v>52</v>
      </c>
      <c r="C10" s="8" t="s">
        <v>76</v>
      </c>
      <c r="D10" s="8" t="s">
        <v>76</v>
      </c>
      <c r="E10" s="15" t="s">
        <v>69</v>
      </c>
      <c r="F10" s="14">
        <f>F11</f>
        <v>1479</v>
      </c>
      <c r="G10" s="14">
        <f t="shared" ref="G10:H14" si="0">G11</f>
        <v>1479</v>
      </c>
      <c r="H10" s="14">
        <f t="shared" si="0"/>
        <v>1479</v>
      </c>
    </row>
    <row r="11" spans="1:8" ht="47.25">
      <c r="A11" s="8" t="s">
        <v>25</v>
      </c>
      <c r="B11" s="8" t="s">
        <v>52</v>
      </c>
      <c r="C11" s="8" t="s">
        <v>168</v>
      </c>
      <c r="D11" s="8" t="s">
        <v>76</v>
      </c>
      <c r="E11" s="16" t="s">
        <v>299</v>
      </c>
      <c r="F11" s="14">
        <f>F12</f>
        <v>1479</v>
      </c>
      <c r="G11" s="14">
        <f t="shared" si="0"/>
        <v>1479</v>
      </c>
      <c r="H11" s="14">
        <f t="shared" si="0"/>
        <v>1479</v>
      </c>
    </row>
    <row r="12" spans="1:8">
      <c r="A12" s="8" t="s">
        <v>25</v>
      </c>
      <c r="B12" s="8" t="s">
        <v>52</v>
      </c>
      <c r="C12" s="8" t="s">
        <v>169</v>
      </c>
      <c r="D12" s="8" t="s">
        <v>76</v>
      </c>
      <c r="E12" s="16" t="s">
        <v>2</v>
      </c>
      <c r="F12" s="14">
        <f>F13</f>
        <v>1479</v>
      </c>
      <c r="G12" s="14">
        <f t="shared" si="0"/>
        <v>1479</v>
      </c>
      <c r="H12" s="14">
        <f t="shared" si="0"/>
        <v>1479</v>
      </c>
    </row>
    <row r="13" spans="1:8" ht="31.5">
      <c r="A13" s="8" t="s">
        <v>25</v>
      </c>
      <c r="B13" s="8" t="s">
        <v>52</v>
      </c>
      <c r="C13" s="8" t="s">
        <v>300</v>
      </c>
      <c r="D13" s="12" t="s">
        <v>76</v>
      </c>
      <c r="E13" s="16" t="s">
        <v>301</v>
      </c>
      <c r="F13" s="14">
        <f>F14</f>
        <v>1479</v>
      </c>
      <c r="G13" s="14">
        <f t="shared" si="0"/>
        <v>1479</v>
      </c>
      <c r="H13" s="14">
        <f t="shared" si="0"/>
        <v>1479</v>
      </c>
    </row>
    <row r="14" spans="1:8">
      <c r="A14" s="8" t="s">
        <v>25</v>
      </c>
      <c r="B14" s="8" t="s">
        <v>52</v>
      </c>
      <c r="C14" s="8" t="s">
        <v>170</v>
      </c>
      <c r="D14" s="8" t="s">
        <v>76</v>
      </c>
      <c r="E14" s="16" t="s">
        <v>27</v>
      </c>
      <c r="F14" s="14">
        <f>F15</f>
        <v>1479</v>
      </c>
      <c r="G14" s="14">
        <f t="shared" si="0"/>
        <v>1479</v>
      </c>
      <c r="H14" s="14">
        <f t="shared" si="0"/>
        <v>1479</v>
      </c>
    </row>
    <row r="15" spans="1:8" ht="78.75">
      <c r="A15" s="8" t="s">
        <v>25</v>
      </c>
      <c r="B15" s="8" t="s">
        <v>52</v>
      </c>
      <c r="C15" s="8" t="s">
        <v>170</v>
      </c>
      <c r="D15" s="8" t="s">
        <v>78</v>
      </c>
      <c r="E15" s="16" t="s">
        <v>3</v>
      </c>
      <c r="F15" s="14">
        <v>1479</v>
      </c>
      <c r="G15" s="14">
        <v>1479</v>
      </c>
      <c r="H15" s="14">
        <v>1479</v>
      </c>
    </row>
    <row r="16" spans="1:8" ht="63">
      <c r="A16" s="8" t="s">
        <v>25</v>
      </c>
      <c r="B16" s="8" t="s">
        <v>54</v>
      </c>
      <c r="C16" s="8" t="s">
        <v>76</v>
      </c>
      <c r="D16" s="8" t="s">
        <v>76</v>
      </c>
      <c r="E16" s="16" t="s">
        <v>29</v>
      </c>
      <c r="F16" s="14">
        <f>F17</f>
        <v>35937.1</v>
      </c>
      <c r="G16" s="14">
        <f t="shared" ref="G16:H16" si="1">G17</f>
        <v>35825.1</v>
      </c>
      <c r="H16" s="14">
        <f t="shared" si="1"/>
        <v>35825.1</v>
      </c>
    </row>
    <row r="17" spans="1:8" ht="47.25">
      <c r="A17" s="8" t="s">
        <v>25</v>
      </c>
      <c r="B17" s="8" t="s">
        <v>54</v>
      </c>
      <c r="C17" s="8" t="s">
        <v>168</v>
      </c>
      <c r="D17" s="8" t="s">
        <v>76</v>
      </c>
      <c r="E17" s="16" t="s">
        <v>299</v>
      </c>
      <c r="F17" s="14">
        <f>F18</f>
        <v>35937.1</v>
      </c>
      <c r="G17" s="14">
        <f t="shared" ref="G17:H18" si="2">G18</f>
        <v>35825.1</v>
      </c>
      <c r="H17" s="14">
        <f t="shared" si="2"/>
        <v>35825.1</v>
      </c>
    </row>
    <row r="18" spans="1:8">
      <c r="A18" s="8" t="s">
        <v>25</v>
      </c>
      <c r="B18" s="8" t="s">
        <v>54</v>
      </c>
      <c r="C18" s="8" t="s">
        <v>169</v>
      </c>
      <c r="D18" s="8" t="s">
        <v>76</v>
      </c>
      <c r="E18" s="16" t="s">
        <v>2</v>
      </c>
      <c r="F18" s="14">
        <f>F19</f>
        <v>35937.1</v>
      </c>
      <c r="G18" s="14">
        <f t="shared" si="2"/>
        <v>35825.1</v>
      </c>
      <c r="H18" s="14">
        <f t="shared" si="2"/>
        <v>35825.1</v>
      </c>
    </row>
    <row r="19" spans="1:8" ht="31.5">
      <c r="A19" s="8" t="s">
        <v>25</v>
      </c>
      <c r="B19" s="8" t="s">
        <v>54</v>
      </c>
      <c r="C19" s="8" t="s">
        <v>300</v>
      </c>
      <c r="D19" s="12" t="s">
        <v>76</v>
      </c>
      <c r="E19" s="16" t="s">
        <v>301</v>
      </c>
      <c r="F19" s="14">
        <f>F20+F23+F27</f>
        <v>35937.1</v>
      </c>
      <c r="G19" s="14">
        <f t="shared" ref="G19:H19" si="3">G20+G23+G27</f>
        <v>35825.1</v>
      </c>
      <c r="H19" s="14">
        <f t="shared" si="3"/>
        <v>35825.1</v>
      </c>
    </row>
    <row r="20" spans="1:8" ht="63">
      <c r="A20" s="8" t="s">
        <v>25</v>
      </c>
      <c r="B20" s="8" t="s">
        <v>54</v>
      </c>
      <c r="C20" s="8" t="s">
        <v>173</v>
      </c>
      <c r="D20" s="8" t="s">
        <v>76</v>
      </c>
      <c r="E20" s="16" t="s">
        <v>283</v>
      </c>
      <c r="F20" s="14">
        <f>F21+F22</f>
        <v>650</v>
      </c>
      <c r="G20" s="14">
        <f t="shared" ref="G20:H20" si="4">G21+G22</f>
        <v>650</v>
      </c>
      <c r="H20" s="14">
        <f t="shared" si="4"/>
        <v>650</v>
      </c>
    </row>
    <row r="21" spans="1:8" ht="78.75">
      <c r="A21" s="8" t="s">
        <v>25</v>
      </c>
      <c r="B21" s="8" t="s">
        <v>54</v>
      </c>
      <c r="C21" s="8" t="s">
        <v>173</v>
      </c>
      <c r="D21" s="8" t="s">
        <v>78</v>
      </c>
      <c r="E21" s="16" t="s">
        <v>3</v>
      </c>
      <c r="F21" s="14">
        <v>592.29999999999995</v>
      </c>
      <c r="G21" s="14">
        <v>592.29999999999995</v>
      </c>
      <c r="H21" s="14">
        <v>592.29999999999995</v>
      </c>
    </row>
    <row r="22" spans="1:8" ht="31.5">
      <c r="A22" s="8" t="s">
        <v>25</v>
      </c>
      <c r="B22" s="8" t="s">
        <v>54</v>
      </c>
      <c r="C22" s="8" t="s">
        <v>173</v>
      </c>
      <c r="D22" s="8" t="s">
        <v>79</v>
      </c>
      <c r="E22" s="16" t="s">
        <v>302</v>
      </c>
      <c r="F22" s="14">
        <v>57.7</v>
      </c>
      <c r="G22" s="14">
        <v>57.7</v>
      </c>
      <c r="H22" s="14">
        <v>57.7</v>
      </c>
    </row>
    <row r="23" spans="1:8" ht="78.75">
      <c r="A23" s="8" t="s">
        <v>25</v>
      </c>
      <c r="B23" s="8" t="s">
        <v>54</v>
      </c>
      <c r="C23" s="8" t="s">
        <v>171</v>
      </c>
      <c r="D23" s="8" t="s">
        <v>76</v>
      </c>
      <c r="E23" s="16" t="s">
        <v>303</v>
      </c>
      <c r="F23" s="14">
        <f>F24+F25+F26</f>
        <v>35216</v>
      </c>
      <c r="G23" s="14">
        <f t="shared" ref="G23:H23" si="5">G24+G25+G26</f>
        <v>35104</v>
      </c>
      <c r="H23" s="14">
        <f t="shared" si="5"/>
        <v>35104</v>
      </c>
    </row>
    <row r="24" spans="1:8" ht="78.75">
      <c r="A24" s="8" t="s">
        <v>25</v>
      </c>
      <c r="B24" s="8" t="s">
        <v>54</v>
      </c>
      <c r="C24" s="8" t="s">
        <v>171</v>
      </c>
      <c r="D24" s="8" t="s">
        <v>78</v>
      </c>
      <c r="E24" s="16" t="s">
        <v>3</v>
      </c>
      <c r="F24" s="14">
        <v>30511.599999999999</v>
      </c>
      <c r="G24" s="14">
        <v>30511.599999999999</v>
      </c>
      <c r="H24" s="14">
        <v>30511.599999999999</v>
      </c>
    </row>
    <row r="25" spans="1:8" ht="31.5">
      <c r="A25" s="8" t="s">
        <v>25</v>
      </c>
      <c r="B25" s="8" t="s">
        <v>54</v>
      </c>
      <c r="C25" s="8" t="s">
        <v>171</v>
      </c>
      <c r="D25" s="8" t="s">
        <v>79</v>
      </c>
      <c r="E25" s="16" t="s">
        <v>302</v>
      </c>
      <c r="F25" s="14">
        <f>4485.1+112</f>
        <v>4597.1000000000004</v>
      </c>
      <c r="G25" s="14">
        <v>4485.1000000000004</v>
      </c>
      <c r="H25" s="14">
        <v>4485.1000000000004</v>
      </c>
    </row>
    <row r="26" spans="1:8">
      <c r="A26" s="8" t="s">
        <v>25</v>
      </c>
      <c r="B26" s="8" t="s">
        <v>54</v>
      </c>
      <c r="C26" s="8" t="s">
        <v>171</v>
      </c>
      <c r="D26" s="8" t="s">
        <v>80</v>
      </c>
      <c r="E26" s="16" t="s">
        <v>81</v>
      </c>
      <c r="F26" s="14">
        <v>107.3</v>
      </c>
      <c r="G26" s="14">
        <v>107.3</v>
      </c>
      <c r="H26" s="14">
        <v>107.3</v>
      </c>
    </row>
    <row r="27" spans="1:8" ht="63">
      <c r="A27" s="8" t="s">
        <v>25</v>
      </c>
      <c r="B27" s="8" t="s">
        <v>54</v>
      </c>
      <c r="C27" s="8" t="s">
        <v>172</v>
      </c>
      <c r="D27" s="8" t="s">
        <v>76</v>
      </c>
      <c r="E27" s="16" t="s">
        <v>304</v>
      </c>
      <c r="F27" s="14">
        <f>F28</f>
        <v>71.099999999999994</v>
      </c>
      <c r="G27" s="14">
        <f t="shared" ref="G27:H27" si="6">G28</f>
        <v>71.099999999999994</v>
      </c>
      <c r="H27" s="14">
        <f t="shared" si="6"/>
        <v>71.099999999999994</v>
      </c>
    </row>
    <row r="28" spans="1:8" ht="78.75">
      <c r="A28" s="8" t="s">
        <v>25</v>
      </c>
      <c r="B28" s="8" t="s">
        <v>54</v>
      </c>
      <c r="C28" s="8" t="s">
        <v>172</v>
      </c>
      <c r="D28" s="8" t="s">
        <v>78</v>
      </c>
      <c r="E28" s="16" t="s">
        <v>3</v>
      </c>
      <c r="F28" s="14">
        <v>71.099999999999994</v>
      </c>
      <c r="G28" s="14">
        <v>71.099999999999994</v>
      </c>
      <c r="H28" s="14">
        <v>71.099999999999994</v>
      </c>
    </row>
    <row r="29" spans="1:8">
      <c r="A29" s="8" t="s">
        <v>25</v>
      </c>
      <c r="B29" s="17" t="s">
        <v>507</v>
      </c>
      <c r="C29" s="18"/>
      <c r="D29" s="1"/>
      <c r="E29" s="15" t="s">
        <v>508</v>
      </c>
      <c r="F29" s="14">
        <f>F30</f>
        <v>280</v>
      </c>
      <c r="G29" s="14">
        <f t="shared" ref="G29:H32" si="7">G30</f>
        <v>0</v>
      </c>
      <c r="H29" s="14">
        <f t="shared" si="7"/>
        <v>0</v>
      </c>
    </row>
    <row r="30" spans="1:8">
      <c r="A30" s="8" t="s">
        <v>25</v>
      </c>
      <c r="B30" s="17" t="s">
        <v>507</v>
      </c>
      <c r="C30" s="8" t="s">
        <v>281</v>
      </c>
      <c r="D30" s="8" t="s">
        <v>76</v>
      </c>
      <c r="E30" s="16" t="s">
        <v>389</v>
      </c>
      <c r="F30" s="14">
        <f>F31</f>
        <v>280</v>
      </c>
      <c r="G30" s="14">
        <f t="shared" si="7"/>
        <v>0</v>
      </c>
      <c r="H30" s="14">
        <f t="shared" si="7"/>
        <v>0</v>
      </c>
    </row>
    <row r="31" spans="1:8" ht="47.25">
      <c r="A31" s="8" t="s">
        <v>25</v>
      </c>
      <c r="B31" s="17" t="s">
        <v>507</v>
      </c>
      <c r="C31" s="19">
        <v>9940000000</v>
      </c>
      <c r="D31" s="1"/>
      <c r="E31" s="15" t="s">
        <v>397</v>
      </c>
      <c r="F31" s="14">
        <f>F32</f>
        <v>280</v>
      </c>
      <c r="G31" s="14">
        <f t="shared" si="7"/>
        <v>0</v>
      </c>
      <c r="H31" s="14">
        <f t="shared" si="7"/>
        <v>0</v>
      </c>
    </row>
    <row r="32" spans="1:8" ht="44.45" customHeight="1">
      <c r="A32" s="8" t="s">
        <v>25</v>
      </c>
      <c r="B32" s="17" t="s">
        <v>507</v>
      </c>
      <c r="C32" s="8" t="s">
        <v>509</v>
      </c>
      <c r="D32" s="8"/>
      <c r="E32" s="16" t="s">
        <v>510</v>
      </c>
      <c r="F32" s="14">
        <f>F33</f>
        <v>280</v>
      </c>
      <c r="G32" s="14">
        <f t="shared" si="7"/>
        <v>0</v>
      </c>
      <c r="H32" s="14">
        <f t="shared" si="7"/>
        <v>0</v>
      </c>
    </row>
    <row r="33" spans="1:8">
      <c r="A33" s="8" t="s">
        <v>25</v>
      </c>
      <c r="B33" s="17" t="s">
        <v>507</v>
      </c>
      <c r="C33" s="8" t="s">
        <v>509</v>
      </c>
      <c r="D33" s="8" t="s">
        <v>80</v>
      </c>
      <c r="E33" s="16" t="s">
        <v>81</v>
      </c>
      <c r="F33" s="14">
        <v>280</v>
      </c>
      <c r="G33" s="14">
        <v>0</v>
      </c>
      <c r="H33" s="14">
        <v>0</v>
      </c>
    </row>
    <row r="34" spans="1:8">
      <c r="A34" s="8" t="s">
        <v>25</v>
      </c>
      <c r="B34" s="8" t="s">
        <v>70</v>
      </c>
      <c r="C34" s="8" t="s">
        <v>76</v>
      </c>
      <c r="D34" s="8" t="s">
        <v>76</v>
      </c>
      <c r="E34" s="16" t="s">
        <v>30</v>
      </c>
      <c r="F34" s="14">
        <f>F35+F67</f>
        <v>1515.8</v>
      </c>
      <c r="G34" s="14">
        <f t="shared" ref="G34:H34" si="8">G35+G67</f>
        <v>967.2</v>
      </c>
      <c r="H34" s="14">
        <f t="shared" si="8"/>
        <v>979.2</v>
      </c>
    </row>
    <row r="35" spans="1:8" ht="47.25">
      <c r="A35" s="8" t="s">
        <v>25</v>
      </c>
      <c r="B35" s="8" t="s">
        <v>70</v>
      </c>
      <c r="C35" s="8" t="s">
        <v>168</v>
      </c>
      <c r="D35" s="8" t="s">
        <v>76</v>
      </c>
      <c r="E35" s="16" t="s">
        <v>299</v>
      </c>
      <c r="F35" s="14">
        <f>F36+F42+F49+F53+F58</f>
        <v>1513.8</v>
      </c>
      <c r="G35" s="14">
        <f t="shared" ref="G35:H35" si="9">G36+G42+G49+G53+G58</f>
        <v>967.2</v>
      </c>
      <c r="H35" s="14">
        <f t="shared" si="9"/>
        <v>979.2</v>
      </c>
    </row>
    <row r="36" spans="1:8" ht="63">
      <c r="A36" s="8" t="s">
        <v>25</v>
      </c>
      <c r="B36" s="8" t="s">
        <v>70</v>
      </c>
      <c r="C36" s="8" t="s">
        <v>174</v>
      </c>
      <c r="D36" s="8" t="s">
        <v>76</v>
      </c>
      <c r="E36" s="16" t="s">
        <v>305</v>
      </c>
      <c r="F36" s="14">
        <f>F37</f>
        <v>969.7</v>
      </c>
      <c r="G36" s="14">
        <f t="shared" ref="G36:H36" si="10">G37</f>
        <v>421.9</v>
      </c>
      <c r="H36" s="14">
        <f t="shared" si="10"/>
        <v>428.5</v>
      </c>
    </row>
    <row r="37" spans="1:8" ht="47.25">
      <c r="A37" s="8" t="s">
        <v>25</v>
      </c>
      <c r="B37" s="8" t="s">
        <v>70</v>
      </c>
      <c r="C37" s="8" t="s">
        <v>306</v>
      </c>
      <c r="D37" s="12" t="s">
        <v>76</v>
      </c>
      <c r="E37" s="16" t="s">
        <v>307</v>
      </c>
      <c r="F37" s="14">
        <f>F38+F40</f>
        <v>969.7</v>
      </c>
      <c r="G37" s="14">
        <f t="shared" ref="G37:H37" si="11">G38+G40</f>
        <v>421.9</v>
      </c>
      <c r="H37" s="14">
        <f t="shared" si="11"/>
        <v>428.5</v>
      </c>
    </row>
    <row r="38" spans="1:8" ht="31.5">
      <c r="A38" s="8" t="s">
        <v>25</v>
      </c>
      <c r="B38" s="8" t="s">
        <v>70</v>
      </c>
      <c r="C38" s="8" t="s">
        <v>175</v>
      </c>
      <c r="D38" s="8" t="s">
        <v>76</v>
      </c>
      <c r="E38" s="16" t="s">
        <v>135</v>
      </c>
      <c r="F38" s="14">
        <f>F39</f>
        <v>515.4</v>
      </c>
      <c r="G38" s="14">
        <f t="shared" ref="G38:H38" si="12">G39</f>
        <v>421.9</v>
      </c>
      <c r="H38" s="14">
        <f t="shared" si="12"/>
        <v>428.5</v>
      </c>
    </row>
    <row r="39" spans="1:8" ht="31.5">
      <c r="A39" s="8" t="s">
        <v>25</v>
      </c>
      <c r="B39" s="8" t="s">
        <v>70</v>
      </c>
      <c r="C39" s="8" t="s">
        <v>175</v>
      </c>
      <c r="D39" s="8" t="s">
        <v>79</v>
      </c>
      <c r="E39" s="16" t="s">
        <v>302</v>
      </c>
      <c r="F39" s="14">
        <f>415.4+100</f>
        <v>515.4</v>
      </c>
      <c r="G39" s="14">
        <v>421.9</v>
      </c>
      <c r="H39" s="14">
        <v>428.5</v>
      </c>
    </row>
    <row r="40" spans="1:8" ht="47.25">
      <c r="A40" s="8" t="s">
        <v>25</v>
      </c>
      <c r="B40" s="8" t="s">
        <v>70</v>
      </c>
      <c r="C40" s="8" t="s">
        <v>308</v>
      </c>
      <c r="D40" s="8" t="s">
        <v>76</v>
      </c>
      <c r="E40" s="16" t="s">
        <v>309</v>
      </c>
      <c r="F40" s="14">
        <f>F41</f>
        <v>454.30000000000007</v>
      </c>
      <c r="G40" s="14">
        <f t="shared" ref="G40:H40" si="13">G41</f>
        <v>0</v>
      </c>
      <c r="H40" s="14">
        <f t="shared" si="13"/>
        <v>0</v>
      </c>
    </row>
    <row r="41" spans="1:8" ht="31.5">
      <c r="A41" s="8" t="s">
        <v>25</v>
      </c>
      <c r="B41" s="8" t="s">
        <v>70</v>
      </c>
      <c r="C41" s="8" t="s">
        <v>308</v>
      </c>
      <c r="D41" s="8" t="s">
        <v>79</v>
      </c>
      <c r="E41" s="16" t="s">
        <v>302</v>
      </c>
      <c r="F41" s="14">
        <f>666.7-212.4</f>
        <v>454.30000000000007</v>
      </c>
      <c r="G41" s="14">
        <v>0</v>
      </c>
      <c r="H41" s="14">
        <v>0</v>
      </c>
    </row>
    <row r="42" spans="1:8" ht="94.5">
      <c r="A42" s="8" t="s">
        <v>25</v>
      </c>
      <c r="B42" s="8" t="s">
        <v>70</v>
      </c>
      <c r="C42" s="8" t="s">
        <v>176</v>
      </c>
      <c r="D42" s="8" t="s">
        <v>76</v>
      </c>
      <c r="E42" s="16" t="s">
        <v>136</v>
      </c>
      <c r="F42" s="14">
        <f>F43+F46</f>
        <v>76.5</v>
      </c>
      <c r="G42" s="14">
        <f t="shared" ref="G42:H42" si="14">G43+G46</f>
        <v>78</v>
      </c>
      <c r="H42" s="14">
        <f t="shared" si="14"/>
        <v>79.5</v>
      </c>
    </row>
    <row r="43" spans="1:8" ht="63">
      <c r="A43" s="8" t="s">
        <v>25</v>
      </c>
      <c r="B43" s="8" t="s">
        <v>70</v>
      </c>
      <c r="C43" s="8" t="s">
        <v>310</v>
      </c>
      <c r="D43" s="12" t="s">
        <v>76</v>
      </c>
      <c r="E43" s="16" t="s">
        <v>311</v>
      </c>
      <c r="F43" s="14">
        <f>F44</f>
        <v>51</v>
      </c>
      <c r="G43" s="14">
        <f t="shared" ref="G43:H43" si="15">G44</f>
        <v>52</v>
      </c>
      <c r="H43" s="14">
        <f t="shared" si="15"/>
        <v>53</v>
      </c>
    </row>
    <row r="44" spans="1:8" ht="47.25">
      <c r="A44" s="8" t="s">
        <v>25</v>
      </c>
      <c r="B44" s="8" t="s">
        <v>70</v>
      </c>
      <c r="C44" s="8" t="s">
        <v>177</v>
      </c>
      <c r="D44" s="8" t="s">
        <v>76</v>
      </c>
      <c r="E44" s="16" t="s">
        <v>137</v>
      </c>
      <c r="F44" s="14">
        <f>F45</f>
        <v>51</v>
      </c>
      <c r="G44" s="14">
        <f t="shared" ref="G44:H44" si="16">G45</f>
        <v>52</v>
      </c>
      <c r="H44" s="14">
        <f t="shared" si="16"/>
        <v>53</v>
      </c>
    </row>
    <row r="45" spans="1:8">
      <c r="A45" s="8" t="s">
        <v>25</v>
      </c>
      <c r="B45" s="8" t="s">
        <v>70</v>
      </c>
      <c r="C45" s="8" t="s">
        <v>177</v>
      </c>
      <c r="D45" s="8" t="s">
        <v>80</v>
      </c>
      <c r="E45" s="16" t="s">
        <v>81</v>
      </c>
      <c r="F45" s="14">
        <v>51</v>
      </c>
      <c r="G45" s="14">
        <v>52</v>
      </c>
      <c r="H45" s="14">
        <v>53</v>
      </c>
    </row>
    <row r="46" spans="1:8" ht="31.5">
      <c r="A46" s="8" t="s">
        <v>25</v>
      </c>
      <c r="B46" s="8" t="s">
        <v>70</v>
      </c>
      <c r="C46" s="8" t="s">
        <v>312</v>
      </c>
      <c r="D46" s="12" t="s">
        <v>76</v>
      </c>
      <c r="E46" s="16" t="s">
        <v>313</v>
      </c>
      <c r="F46" s="14">
        <f>F47</f>
        <v>25.5</v>
      </c>
      <c r="G46" s="14">
        <f t="shared" ref="G46:H47" si="17">G47</f>
        <v>26</v>
      </c>
      <c r="H46" s="14">
        <f t="shared" si="17"/>
        <v>26.5</v>
      </c>
    </row>
    <row r="47" spans="1:8" ht="63">
      <c r="A47" s="8" t="s">
        <v>25</v>
      </c>
      <c r="B47" s="8" t="s">
        <v>70</v>
      </c>
      <c r="C47" s="8" t="s">
        <v>178</v>
      </c>
      <c r="D47" s="8" t="s">
        <v>76</v>
      </c>
      <c r="E47" s="16" t="s">
        <v>138</v>
      </c>
      <c r="F47" s="14">
        <f>F48</f>
        <v>25.5</v>
      </c>
      <c r="G47" s="14">
        <f t="shared" si="17"/>
        <v>26</v>
      </c>
      <c r="H47" s="14">
        <f t="shared" si="17"/>
        <v>26.5</v>
      </c>
    </row>
    <row r="48" spans="1:8" ht="31.5">
      <c r="A48" s="8" t="s">
        <v>25</v>
      </c>
      <c r="B48" s="8" t="s">
        <v>70</v>
      </c>
      <c r="C48" s="8" t="s">
        <v>178</v>
      </c>
      <c r="D48" s="8" t="s">
        <v>79</v>
      </c>
      <c r="E48" s="16" t="s">
        <v>302</v>
      </c>
      <c r="F48" s="14">
        <v>25.5</v>
      </c>
      <c r="G48" s="14">
        <v>26</v>
      </c>
      <c r="H48" s="14">
        <v>26.5</v>
      </c>
    </row>
    <row r="49" spans="1:8" ht="31.5">
      <c r="A49" s="8" t="s">
        <v>25</v>
      </c>
      <c r="B49" s="8" t="s">
        <v>70</v>
      </c>
      <c r="C49" s="8" t="s">
        <v>179</v>
      </c>
      <c r="D49" s="8" t="s">
        <v>76</v>
      </c>
      <c r="E49" s="16" t="s">
        <v>139</v>
      </c>
      <c r="F49" s="14">
        <f>F50</f>
        <v>107.1</v>
      </c>
      <c r="G49" s="14">
        <f t="shared" ref="G49:H51" si="18">G50</f>
        <v>109.2</v>
      </c>
      <c r="H49" s="14">
        <f t="shared" si="18"/>
        <v>111.4</v>
      </c>
    </row>
    <row r="50" spans="1:8" ht="31.5">
      <c r="A50" s="8" t="s">
        <v>25</v>
      </c>
      <c r="B50" s="8" t="s">
        <v>70</v>
      </c>
      <c r="C50" s="8" t="s">
        <v>314</v>
      </c>
      <c r="D50" s="12" t="s">
        <v>76</v>
      </c>
      <c r="E50" s="16" t="s">
        <v>315</v>
      </c>
      <c r="F50" s="14">
        <f>F51</f>
        <v>107.1</v>
      </c>
      <c r="G50" s="14">
        <f t="shared" si="18"/>
        <v>109.2</v>
      </c>
      <c r="H50" s="14">
        <f t="shared" si="18"/>
        <v>111.4</v>
      </c>
    </row>
    <row r="51" spans="1:8" ht="31.5">
      <c r="A51" s="8" t="s">
        <v>25</v>
      </c>
      <c r="B51" s="8" t="s">
        <v>70</v>
      </c>
      <c r="C51" s="8" t="s">
        <v>180</v>
      </c>
      <c r="D51" s="8" t="s">
        <v>76</v>
      </c>
      <c r="E51" s="16" t="s">
        <v>316</v>
      </c>
      <c r="F51" s="14">
        <f>F52</f>
        <v>107.1</v>
      </c>
      <c r="G51" s="14">
        <f t="shared" si="18"/>
        <v>109.2</v>
      </c>
      <c r="H51" s="14">
        <f t="shared" si="18"/>
        <v>111.4</v>
      </c>
    </row>
    <row r="52" spans="1:8">
      <c r="A52" s="8" t="s">
        <v>25</v>
      </c>
      <c r="B52" s="8" t="s">
        <v>70</v>
      </c>
      <c r="C52" s="8" t="s">
        <v>180</v>
      </c>
      <c r="D52" s="8" t="s">
        <v>83</v>
      </c>
      <c r="E52" s="16" t="s">
        <v>84</v>
      </c>
      <c r="F52" s="14">
        <v>107.1</v>
      </c>
      <c r="G52" s="14">
        <v>109.2</v>
      </c>
      <c r="H52" s="14">
        <v>111.4</v>
      </c>
    </row>
    <row r="53" spans="1:8" ht="63">
      <c r="A53" s="8" t="s">
        <v>25</v>
      </c>
      <c r="B53" s="8" t="s">
        <v>70</v>
      </c>
      <c r="C53" s="8" t="s">
        <v>181</v>
      </c>
      <c r="D53" s="8" t="s">
        <v>76</v>
      </c>
      <c r="E53" s="16" t="s">
        <v>133</v>
      </c>
      <c r="F53" s="14">
        <f>F54</f>
        <v>62.199999999999996</v>
      </c>
      <c r="G53" s="14">
        <f t="shared" ref="G53:H54" si="19">G54</f>
        <v>62.4</v>
      </c>
      <c r="H53" s="14">
        <f t="shared" si="19"/>
        <v>64.099999999999994</v>
      </c>
    </row>
    <row r="54" spans="1:8" ht="63">
      <c r="A54" s="8" t="s">
        <v>25</v>
      </c>
      <c r="B54" s="8" t="s">
        <v>70</v>
      </c>
      <c r="C54" s="8" t="s">
        <v>317</v>
      </c>
      <c r="D54" s="12" t="s">
        <v>76</v>
      </c>
      <c r="E54" s="16" t="s">
        <v>318</v>
      </c>
      <c r="F54" s="14">
        <f>F55</f>
        <v>62.199999999999996</v>
      </c>
      <c r="G54" s="14">
        <f t="shared" si="19"/>
        <v>62.4</v>
      </c>
      <c r="H54" s="14">
        <f t="shared" si="19"/>
        <v>64.099999999999994</v>
      </c>
    </row>
    <row r="55" spans="1:8" ht="31.5">
      <c r="A55" s="8" t="s">
        <v>25</v>
      </c>
      <c r="B55" s="8" t="s">
        <v>70</v>
      </c>
      <c r="C55" s="8" t="s">
        <v>182</v>
      </c>
      <c r="D55" s="8" t="s">
        <v>76</v>
      </c>
      <c r="E55" s="16" t="s">
        <v>134</v>
      </c>
      <c r="F55" s="14">
        <f>F56+F57</f>
        <v>62.199999999999996</v>
      </c>
      <c r="G55" s="14">
        <f t="shared" ref="G55:H55" si="20">G56+G57</f>
        <v>62.4</v>
      </c>
      <c r="H55" s="14">
        <f t="shared" si="20"/>
        <v>64.099999999999994</v>
      </c>
    </row>
    <row r="56" spans="1:8" ht="31.5">
      <c r="A56" s="8" t="s">
        <v>25</v>
      </c>
      <c r="B56" s="8" t="s">
        <v>70</v>
      </c>
      <c r="C56" s="8" t="s">
        <v>182</v>
      </c>
      <c r="D56" s="8" t="s">
        <v>79</v>
      </c>
      <c r="E56" s="16" t="s">
        <v>302</v>
      </c>
      <c r="F56" s="14">
        <f>50.3-3.1</f>
        <v>47.199999999999996</v>
      </c>
      <c r="G56" s="14">
        <v>50.9</v>
      </c>
      <c r="H56" s="14">
        <v>52.6</v>
      </c>
    </row>
    <row r="57" spans="1:8">
      <c r="A57" s="8" t="s">
        <v>25</v>
      </c>
      <c r="B57" s="8" t="s">
        <v>70</v>
      </c>
      <c r="C57" s="8" t="s">
        <v>182</v>
      </c>
      <c r="D57" s="8" t="s">
        <v>83</v>
      </c>
      <c r="E57" s="16" t="s">
        <v>84</v>
      </c>
      <c r="F57" s="14">
        <f>11.5+3.5</f>
        <v>15</v>
      </c>
      <c r="G57" s="14">
        <v>11.5</v>
      </c>
      <c r="H57" s="14">
        <v>11.5</v>
      </c>
    </row>
    <row r="58" spans="1:8">
      <c r="A58" s="8" t="s">
        <v>25</v>
      </c>
      <c r="B58" s="8" t="s">
        <v>70</v>
      </c>
      <c r="C58" s="8" t="s">
        <v>169</v>
      </c>
      <c r="D58" s="8" t="s">
        <v>76</v>
      </c>
      <c r="E58" s="16" t="s">
        <v>2</v>
      </c>
      <c r="F58" s="14">
        <f>F59</f>
        <v>298.3</v>
      </c>
      <c r="G58" s="14">
        <f t="shared" ref="G58:H58" si="21">G59</f>
        <v>295.7</v>
      </c>
      <c r="H58" s="14">
        <f t="shared" si="21"/>
        <v>295.7</v>
      </c>
    </row>
    <row r="59" spans="1:8" ht="31.5">
      <c r="A59" s="8" t="s">
        <v>25</v>
      </c>
      <c r="B59" s="8" t="s">
        <v>70</v>
      </c>
      <c r="C59" s="8" t="s">
        <v>300</v>
      </c>
      <c r="D59" s="12" t="s">
        <v>76</v>
      </c>
      <c r="E59" s="16" t="s">
        <v>301</v>
      </c>
      <c r="F59" s="14">
        <f>F60+F66+F63</f>
        <v>298.3</v>
      </c>
      <c r="G59" s="14">
        <f t="shared" ref="G59:H59" si="22">G60+G66+G63</f>
        <v>295.7</v>
      </c>
      <c r="H59" s="14">
        <f t="shared" si="22"/>
        <v>295.7</v>
      </c>
    </row>
    <row r="60" spans="1:8" ht="78.75">
      <c r="A60" s="8" t="s">
        <v>25</v>
      </c>
      <c r="B60" s="8" t="s">
        <v>70</v>
      </c>
      <c r="C60" s="8" t="s">
        <v>183</v>
      </c>
      <c r="D60" s="8" t="s">
        <v>76</v>
      </c>
      <c r="E60" s="16" t="s">
        <v>159</v>
      </c>
      <c r="F60" s="14">
        <f>F61+F62</f>
        <v>264</v>
      </c>
      <c r="G60" s="14">
        <f t="shared" ref="G60:H60" si="23">G61+G62</f>
        <v>264</v>
      </c>
      <c r="H60" s="14">
        <f t="shared" si="23"/>
        <v>264</v>
      </c>
    </row>
    <row r="61" spans="1:8" ht="78.75">
      <c r="A61" s="8" t="s">
        <v>25</v>
      </c>
      <c r="B61" s="8" t="s">
        <v>70</v>
      </c>
      <c r="C61" s="8" t="s">
        <v>183</v>
      </c>
      <c r="D61" s="8" t="s">
        <v>78</v>
      </c>
      <c r="E61" s="16" t="s">
        <v>3</v>
      </c>
      <c r="F61" s="14">
        <v>246.4</v>
      </c>
      <c r="G61" s="14">
        <v>246.4</v>
      </c>
      <c r="H61" s="14">
        <v>246.4</v>
      </c>
    </row>
    <row r="62" spans="1:8" ht="31.5">
      <c r="A62" s="8" t="s">
        <v>25</v>
      </c>
      <c r="B62" s="8" t="s">
        <v>70</v>
      </c>
      <c r="C62" s="8" t="s">
        <v>183</v>
      </c>
      <c r="D62" s="8" t="s">
        <v>79</v>
      </c>
      <c r="E62" s="16" t="s">
        <v>302</v>
      </c>
      <c r="F62" s="14">
        <v>17.600000000000001</v>
      </c>
      <c r="G62" s="14">
        <v>17.600000000000001</v>
      </c>
      <c r="H62" s="14">
        <v>17.600000000000001</v>
      </c>
    </row>
    <row r="63" spans="1:8" ht="94.5">
      <c r="A63" s="17" t="s">
        <v>25</v>
      </c>
      <c r="B63" s="17" t="s">
        <v>70</v>
      </c>
      <c r="C63" s="20" t="s">
        <v>523</v>
      </c>
      <c r="D63" s="1"/>
      <c r="E63" s="13" t="s">
        <v>524</v>
      </c>
      <c r="F63" s="14">
        <f>F64</f>
        <v>2.6</v>
      </c>
      <c r="G63" s="14">
        <f t="shared" ref="G63:H63" si="24">G64</f>
        <v>0</v>
      </c>
      <c r="H63" s="14">
        <f t="shared" si="24"/>
        <v>0</v>
      </c>
    </row>
    <row r="64" spans="1:8" ht="78.75">
      <c r="A64" s="17" t="s">
        <v>25</v>
      </c>
      <c r="B64" s="17" t="s">
        <v>70</v>
      </c>
      <c r="C64" s="20" t="s">
        <v>523</v>
      </c>
      <c r="D64" s="1" t="s">
        <v>78</v>
      </c>
      <c r="E64" s="15" t="s">
        <v>3</v>
      </c>
      <c r="F64" s="14">
        <v>2.6</v>
      </c>
      <c r="G64" s="14">
        <v>0</v>
      </c>
      <c r="H64" s="14">
        <v>0</v>
      </c>
    </row>
    <row r="65" spans="1:8" ht="63">
      <c r="A65" s="8" t="s">
        <v>25</v>
      </c>
      <c r="B65" s="8" t="s">
        <v>70</v>
      </c>
      <c r="C65" s="8" t="s">
        <v>172</v>
      </c>
      <c r="D65" s="8" t="s">
        <v>76</v>
      </c>
      <c r="E65" s="16" t="s">
        <v>304</v>
      </c>
      <c r="F65" s="14">
        <f>F66</f>
        <v>31.7</v>
      </c>
      <c r="G65" s="14">
        <f t="shared" ref="G65:H65" si="25">G66</f>
        <v>31.7</v>
      </c>
      <c r="H65" s="14">
        <f t="shared" si="25"/>
        <v>31.7</v>
      </c>
    </row>
    <row r="66" spans="1:8" ht="78.75">
      <c r="A66" s="8" t="s">
        <v>25</v>
      </c>
      <c r="B66" s="8" t="s">
        <v>70</v>
      </c>
      <c r="C66" s="8" t="s">
        <v>172</v>
      </c>
      <c r="D66" s="8" t="s">
        <v>78</v>
      </c>
      <c r="E66" s="16" t="s">
        <v>3</v>
      </c>
      <c r="F66" s="14">
        <v>31.7</v>
      </c>
      <c r="G66" s="14">
        <v>31.7</v>
      </c>
      <c r="H66" s="14">
        <v>31.7</v>
      </c>
    </row>
    <row r="67" spans="1:8">
      <c r="A67" s="17" t="s">
        <v>25</v>
      </c>
      <c r="B67" s="17" t="s">
        <v>70</v>
      </c>
      <c r="C67" s="19">
        <v>9900000000</v>
      </c>
      <c r="D67" s="21"/>
      <c r="E67" s="22" t="s">
        <v>466</v>
      </c>
      <c r="F67" s="23">
        <f>F68</f>
        <v>2</v>
      </c>
      <c r="G67" s="23">
        <f t="shared" ref="G67:H69" si="26">G68</f>
        <v>0</v>
      </c>
      <c r="H67" s="23">
        <f t="shared" si="26"/>
        <v>0</v>
      </c>
    </row>
    <row r="68" spans="1:8" ht="47.25">
      <c r="A68" s="17" t="s">
        <v>25</v>
      </c>
      <c r="B68" s="17" t="s">
        <v>70</v>
      </c>
      <c r="C68" s="19">
        <v>9940000000</v>
      </c>
      <c r="D68" s="1"/>
      <c r="E68" s="15" t="s">
        <v>397</v>
      </c>
      <c r="F68" s="23">
        <f>F69</f>
        <v>2</v>
      </c>
      <c r="G68" s="23">
        <f t="shared" si="26"/>
        <v>0</v>
      </c>
      <c r="H68" s="23">
        <f t="shared" si="26"/>
        <v>0</v>
      </c>
    </row>
    <row r="69" spans="1:8">
      <c r="A69" s="17" t="s">
        <v>25</v>
      </c>
      <c r="B69" s="17" t="s">
        <v>70</v>
      </c>
      <c r="C69" s="19" t="s">
        <v>467</v>
      </c>
      <c r="D69" s="1"/>
      <c r="E69" s="15" t="s">
        <v>468</v>
      </c>
      <c r="F69" s="23">
        <f>F70</f>
        <v>2</v>
      </c>
      <c r="G69" s="23">
        <f t="shared" si="26"/>
        <v>0</v>
      </c>
      <c r="H69" s="23">
        <f t="shared" si="26"/>
        <v>0</v>
      </c>
    </row>
    <row r="70" spans="1:8">
      <c r="A70" s="17" t="s">
        <v>25</v>
      </c>
      <c r="B70" s="17" t="s">
        <v>70</v>
      </c>
      <c r="C70" s="19" t="s">
        <v>467</v>
      </c>
      <c r="D70" s="1" t="s">
        <v>80</v>
      </c>
      <c r="E70" s="15" t="s">
        <v>81</v>
      </c>
      <c r="F70" s="23">
        <v>2</v>
      </c>
      <c r="G70" s="14">
        <v>0</v>
      </c>
      <c r="H70" s="14">
        <v>0</v>
      </c>
    </row>
    <row r="71" spans="1:8" ht="31.5">
      <c r="A71" s="8" t="s">
        <v>25</v>
      </c>
      <c r="B71" s="8" t="s">
        <v>66</v>
      </c>
      <c r="C71" s="8" t="s">
        <v>76</v>
      </c>
      <c r="D71" s="8" t="s">
        <v>76</v>
      </c>
      <c r="E71" s="15" t="s">
        <v>31</v>
      </c>
      <c r="F71" s="14">
        <f>F72+F81</f>
        <v>7918.3</v>
      </c>
      <c r="G71" s="14">
        <f t="shared" ref="G71:H71" si="27">G72+G81</f>
        <v>7918</v>
      </c>
      <c r="H71" s="14">
        <f t="shared" si="27"/>
        <v>7917.7</v>
      </c>
    </row>
    <row r="72" spans="1:8">
      <c r="A72" s="8" t="s">
        <v>25</v>
      </c>
      <c r="B72" s="8" t="s">
        <v>85</v>
      </c>
      <c r="C72" s="8" t="s">
        <v>76</v>
      </c>
      <c r="D72" s="8" t="s">
        <v>76</v>
      </c>
      <c r="E72" s="16" t="s">
        <v>86</v>
      </c>
      <c r="F72" s="14">
        <f>F73</f>
        <v>1383.3000000000002</v>
      </c>
      <c r="G72" s="14">
        <f t="shared" ref="G72:H73" si="28">G73</f>
        <v>1383.0000000000002</v>
      </c>
      <c r="H72" s="14">
        <f t="shared" si="28"/>
        <v>1382.7</v>
      </c>
    </row>
    <row r="73" spans="1:8" ht="47.25">
      <c r="A73" s="8" t="s">
        <v>25</v>
      </c>
      <c r="B73" s="8" t="s">
        <v>85</v>
      </c>
      <c r="C73" s="8" t="s">
        <v>168</v>
      </c>
      <c r="D73" s="8" t="s">
        <v>76</v>
      </c>
      <c r="E73" s="16" t="s">
        <v>299</v>
      </c>
      <c r="F73" s="14">
        <f>F74</f>
        <v>1383.3000000000002</v>
      </c>
      <c r="G73" s="14">
        <f t="shared" si="28"/>
        <v>1383.0000000000002</v>
      </c>
      <c r="H73" s="14">
        <f t="shared" si="28"/>
        <v>1382.7</v>
      </c>
    </row>
    <row r="74" spans="1:8">
      <c r="A74" s="8" t="s">
        <v>25</v>
      </c>
      <c r="B74" s="8" t="s">
        <v>85</v>
      </c>
      <c r="C74" s="8" t="s">
        <v>169</v>
      </c>
      <c r="D74" s="8" t="s">
        <v>76</v>
      </c>
      <c r="E74" s="16" t="s">
        <v>2</v>
      </c>
      <c r="F74" s="14">
        <f>F75</f>
        <v>1383.3000000000002</v>
      </c>
      <c r="G74" s="14">
        <f t="shared" ref="G74:H74" si="29">G75</f>
        <v>1383.0000000000002</v>
      </c>
      <c r="H74" s="14">
        <f t="shared" si="29"/>
        <v>1382.7</v>
      </c>
    </row>
    <row r="75" spans="1:8" ht="31.5">
      <c r="A75" s="8" t="s">
        <v>25</v>
      </c>
      <c r="B75" s="8" t="s">
        <v>85</v>
      </c>
      <c r="C75" s="8" t="s">
        <v>300</v>
      </c>
      <c r="D75" s="8" t="s">
        <v>76</v>
      </c>
      <c r="E75" s="16" t="s">
        <v>301</v>
      </c>
      <c r="F75" s="14">
        <f>F76+F78</f>
        <v>1383.3000000000002</v>
      </c>
      <c r="G75" s="14">
        <f t="shared" ref="G75:H75" si="30">G76+G78</f>
        <v>1383.0000000000002</v>
      </c>
      <c r="H75" s="14">
        <f t="shared" si="30"/>
        <v>1382.7</v>
      </c>
    </row>
    <row r="76" spans="1:8" ht="63">
      <c r="A76" s="8" t="s">
        <v>25</v>
      </c>
      <c r="B76" s="8" t="s">
        <v>85</v>
      </c>
      <c r="C76" s="8" t="s">
        <v>172</v>
      </c>
      <c r="D76" s="8" t="s">
        <v>76</v>
      </c>
      <c r="E76" s="16" t="s">
        <v>304</v>
      </c>
      <c r="F76" s="14">
        <f>F77</f>
        <v>131.69999999999999</v>
      </c>
      <c r="G76" s="14">
        <f t="shared" ref="G76:H76" si="31">G77</f>
        <v>131.69999999999999</v>
      </c>
      <c r="H76" s="14">
        <f t="shared" si="31"/>
        <v>131.69999999999999</v>
      </c>
    </row>
    <row r="77" spans="1:8" ht="78.75">
      <c r="A77" s="8" t="s">
        <v>25</v>
      </c>
      <c r="B77" s="8" t="s">
        <v>85</v>
      </c>
      <c r="C77" s="8" t="s">
        <v>172</v>
      </c>
      <c r="D77" s="8" t="s">
        <v>78</v>
      </c>
      <c r="E77" s="16" t="s">
        <v>3</v>
      </c>
      <c r="F77" s="14">
        <v>131.69999999999999</v>
      </c>
      <c r="G77" s="14">
        <v>131.69999999999999</v>
      </c>
      <c r="H77" s="14">
        <v>131.69999999999999</v>
      </c>
    </row>
    <row r="78" spans="1:8" ht="47.25">
      <c r="A78" s="8" t="s">
        <v>25</v>
      </c>
      <c r="B78" s="8" t="s">
        <v>85</v>
      </c>
      <c r="C78" s="8" t="s">
        <v>184</v>
      </c>
      <c r="D78" s="8" t="s">
        <v>76</v>
      </c>
      <c r="E78" s="16" t="s">
        <v>319</v>
      </c>
      <c r="F78" s="14">
        <f>F79+F80</f>
        <v>1251.6000000000001</v>
      </c>
      <c r="G78" s="14">
        <f t="shared" ref="G78:H78" si="32">G79+G80</f>
        <v>1251.3000000000002</v>
      </c>
      <c r="H78" s="14">
        <f t="shared" si="32"/>
        <v>1251</v>
      </c>
    </row>
    <row r="79" spans="1:8" ht="78.75">
      <c r="A79" s="8" t="s">
        <v>25</v>
      </c>
      <c r="B79" s="8" t="s">
        <v>85</v>
      </c>
      <c r="C79" s="8" t="s">
        <v>184</v>
      </c>
      <c r="D79" s="8" t="s">
        <v>78</v>
      </c>
      <c r="E79" s="16" t="s">
        <v>3</v>
      </c>
      <c r="F79" s="14">
        <v>1227.9000000000001</v>
      </c>
      <c r="G79" s="14">
        <v>1227.9000000000001</v>
      </c>
      <c r="H79" s="14">
        <v>1227.9000000000001</v>
      </c>
    </row>
    <row r="80" spans="1:8" ht="31.5">
      <c r="A80" s="8" t="s">
        <v>25</v>
      </c>
      <c r="B80" s="8" t="s">
        <v>85</v>
      </c>
      <c r="C80" s="8" t="s">
        <v>184</v>
      </c>
      <c r="D80" s="8" t="s">
        <v>79</v>
      </c>
      <c r="E80" s="16" t="s">
        <v>302</v>
      </c>
      <c r="F80" s="14">
        <v>23.7</v>
      </c>
      <c r="G80" s="14">
        <v>23.4</v>
      </c>
      <c r="H80" s="14">
        <v>23.1</v>
      </c>
    </row>
    <row r="81" spans="1:8" ht="47.25">
      <c r="A81" s="8" t="s">
        <v>25</v>
      </c>
      <c r="B81" s="8" t="s">
        <v>57</v>
      </c>
      <c r="C81" s="8"/>
      <c r="D81" s="8"/>
      <c r="E81" s="16" t="s">
        <v>20</v>
      </c>
      <c r="F81" s="14">
        <f>F82</f>
        <v>6535</v>
      </c>
      <c r="G81" s="14">
        <f t="shared" ref="G81:H85" si="33">G82</f>
        <v>6535</v>
      </c>
      <c r="H81" s="14">
        <f t="shared" si="33"/>
        <v>6535</v>
      </c>
    </row>
    <row r="82" spans="1:8" ht="63">
      <c r="A82" s="8" t="s">
        <v>25</v>
      </c>
      <c r="B82" s="8" t="s">
        <v>57</v>
      </c>
      <c r="C82" s="8" t="s">
        <v>168</v>
      </c>
      <c r="D82" s="8"/>
      <c r="E82" s="16" t="s">
        <v>160</v>
      </c>
      <c r="F82" s="14">
        <f>F83</f>
        <v>6535</v>
      </c>
      <c r="G82" s="14">
        <f t="shared" si="33"/>
        <v>6535</v>
      </c>
      <c r="H82" s="14">
        <f t="shared" si="33"/>
        <v>6535</v>
      </c>
    </row>
    <row r="83" spans="1:8" ht="47.25">
      <c r="A83" s="8" t="s">
        <v>25</v>
      </c>
      <c r="B83" s="8" t="s">
        <v>57</v>
      </c>
      <c r="C83" s="8" t="s">
        <v>185</v>
      </c>
      <c r="D83" s="8"/>
      <c r="E83" s="16" t="s">
        <v>140</v>
      </c>
      <c r="F83" s="14">
        <f>F84</f>
        <v>6535</v>
      </c>
      <c r="G83" s="14">
        <f t="shared" si="33"/>
        <v>6535</v>
      </c>
      <c r="H83" s="14">
        <f t="shared" si="33"/>
        <v>6535</v>
      </c>
    </row>
    <row r="84" spans="1:8" ht="47.25">
      <c r="A84" s="8" t="s">
        <v>25</v>
      </c>
      <c r="B84" s="8" t="s">
        <v>57</v>
      </c>
      <c r="C84" s="8" t="s">
        <v>457</v>
      </c>
      <c r="D84" s="8"/>
      <c r="E84" s="16" t="s">
        <v>458</v>
      </c>
      <c r="F84" s="14">
        <f>F85</f>
        <v>6535</v>
      </c>
      <c r="G84" s="14">
        <f t="shared" si="33"/>
        <v>6535</v>
      </c>
      <c r="H84" s="14">
        <f t="shared" si="33"/>
        <v>6535</v>
      </c>
    </row>
    <row r="85" spans="1:8" ht="31.5">
      <c r="A85" s="8" t="s">
        <v>25</v>
      </c>
      <c r="B85" s="8" t="s">
        <v>57</v>
      </c>
      <c r="C85" s="8" t="s">
        <v>186</v>
      </c>
      <c r="D85" s="8"/>
      <c r="E85" s="16" t="s">
        <v>141</v>
      </c>
      <c r="F85" s="14">
        <f>F86</f>
        <v>6535</v>
      </c>
      <c r="G85" s="14">
        <f t="shared" si="33"/>
        <v>6535</v>
      </c>
      <c r="H85" s="14">
        <f t="shared" si="33"/>
        <v>6535</v>
      </c>
    </row>
    <row r="86" spans="1:8" ht="31.5">
      <c r="A86" s="8" t="s">
        <v>25</v>
      </c>
      <c r="B86" s="8" t="s">
        <v>57</v>
      </c>
      <c r="C86" s="8" t="s">
        <v>186</v>
      </c>
      <c r="D86" s="8">
        <v>600</v>
      </c>
      <c r="E86" s="16" t="s">
        <v>97</v>
      </c>
      <c r="F86" s="14">
        <v>6535</v>
      </c>
      <c r="G86" s="14">
        <v>6535</v>
      </c>
      <c r="H86" s="14">
        <v>6535</v>
      </c>
    </row>
    <row r="87" spans="1:8">
      <c r="A87" s="8" t="s">
        <v>25</v>
      </c>
      <c r="B87" s="8" t="s">
        <v>67</v>
      </c>
      <c r="C87" s="8" t="s">
        <v>76</v>
      </c>
      <c r="D87" s="8" t="s">
        <v>76</v>
      </c>
      <c r="E87" s="15" t="s">
        <v>32</v>
      </c>
      <c r="F87" s="14">
        <f>F88+F94+F125</f>
        <v>118493.1</v>
      </c>
      <c r="G87" s="14">
        <f>G88+G94+G125</f>
        <v>31767.7</v>
      </c>
      <c r="H87" s="14">
        <f>H88+H94+H125</f>
        <v>21503</v>
      </c>
    </row>
    <row r="88" spans="1:8">
      <c r="A88" s="8" t="s">
        <v>25</v>
      </c>
      <c r="B88" s="8" t="s">
        <v>154</v>
      </c>
      <c r="C88" s="8" t="s">
        <v>76</v>
      </c>
      <c r="D88" s="8" t="s">
        <v>76</v>
      </c>
      <c r="E88" s="16" t="s">
        <v>155</v>
      </c>
      <c r="F88" s="14">
        <f>F89</f>
        <v>395.8</v>
      </c>
      <c r="G88" s="14">
        <f t="shared" ref="G88:H92" si="34">G89</f>
        <v>395.8</v>
      </c>
      <c r="H88" s="14">
        <f t="shared" si="34"/>
        <v>395.8</v>
      </c>
    </row>
    <row r="89" spans="1:8" ht="47.25">
      <c r="A89" s="8" t="s">
        <v>25</v>
      </c>
      <c r="B89" s="8" t="s">
        <v>154</v>
      </c>
      <c r="C89" s="8" t="s">
        <v>187</v>
      </c>
      <c r="D89" s="8" t="s">
        <v>76</v>
      </c>
      <c r="E89" s="16" t="s">
        <v>320</v>
      </c>
      <c r="F89" s="14">
        <f>F90</f>
        <v>395.8</v>
      </c>
      <c r="G89" s="14">
        <f t="shared" si="34"/>
        <v>395.8</v>
      </c>
      <c r="H89" s="14">
        <f t="shared" si="34"/>
        <v>395.8</v>
      </c>
    </row>
    <row r="90" spans="1:8" ht="47.25">
      <c r="A90" s="8" t="s">
        <v>25</v>
      </c>
      <c r="B90" s="8" t="s">
        <v>154</v>
      </c>
      <c r="C90" s="8" t="s">
        <v>188</v>
      </c>
      <c r="D90" s="8" t="s">
        <v>76</v>
      </c>
      <c r="E90" s="16" t="s">
        <v>149</v>
      </c>
      <c r="F90" s="14">
        <f>F91</f>
        <v>395.8</v>
      </c>
      <c r="G90" s="14">
        <f t="shared" si="34"/>
        <v>395.8</v>
      </c>
      <c r="H90" s="14">
        <f t="shared" si="34"/>
        <v>395.8</v>
      </c>
    </row>
    <row r="91" spans="1:8" ht="63">
      <c r="A91" s="8" t="s">
        <v>25</v>
      </c>
      <c r="B91" s="8" t="s">
        <v>154</v>
      </c>
      <c r="C91" s="8" t="s">
        <v>321</v>
      </c>
      <c r="D91" s="12" t="s">
        <v>76</v>
      </c>
      <c r="E91" s="16" t="s">
        <v>322</v>
      </c>
      <c r="F91" s="14">
        <f>F92</f>
        <v>395.8</v>
      </c>
      <c r="G91" s="14">
        <f t="shared" si="34"/>
        <v>395.8</v>
      </c>
      <c r="H91" s="14">
        <f t="shared" si="34"/>
        <v>395.8</v>
      </c>
    </row>
    <row r="92" spans="1:8" ht="110.25">
      <c r="A92" s="8" t="s">
        <v>25</v>
      </c>
      <c r="B92" s="8" t="s">
        <v>154</v>
      </c>
      <c r="C92" s="8" t="s">
        <v>189</v>
      </c>
      <c r="D92" s="8" t="s">
        <v>76</v>
      </c>
      <c r="E92" s="16" t="s">
        <v>156</v>
      </c>
      <c r="F92" s="14">
        <f>F93</f>
        <v>395.8</v>
      </c>
      <c r="G92" s="14">
        <f t="shared" si="34"/>
        <v>395.8</v>
      </c>
      <c r="H92" s="14">
        <f t="shared" si="34"/>
        <v>395.8</v>
      </c>
    </row>
    <row r="93" spans="1:8" ht="31.5">
      <c r="A93" s="8" t="s">
        <v>25</v>
      </c>
      <c r="B93" s="8" t="s">
        <v>154</v>
      </c>
      <c r="C93" s="8" t="s">
        <v>189</v>
      </c>
      <c r="D93" s="8" t="s">
        <v>79</v>
      </c>
      <c r="E93" s="16" t="s">
        <v>302</v>
      </c>
      <c r="F93" s="14">
        <v>395.8</v>
      </c>
      <c r="G93" s="14">
        <v>395.8</v>
      </c>
      <c r="H93" s="14">
        <v>395.8</v>
      </c>
    </row>
    <row r="94" spans="1:8">
      <c r="A94" s="8" t="s">
        <v>25</v>
      </c>
      <c r="B94" s="8" t="s">
        <v>10</v>
      </c>
      <c r="C94" s="8" t="s">
        <v>76</v>
      </c>
      <c r="D94" s="8" t="s">
        <v>76</v>
      </c>
      <c r="E94" s="16" t="s">
        <v>289</v>
      </c>
      <c r="F94" s="14">
        <f>F95</f>
        <v>117406.3</v>
      </c>
      <c r="G94" s="14">
        <f t="shared" ref="G94:H94" si="35">G95</f>
        <v>31128.9</v>
      </c>
      <c r="H94" s="14">
        <f t="shared" si="35"/>
        <v>20859.3</v>
      </c>
    </row>
    <row r="95" spans="1:8" ht="63">
      <c r="A95" s="8" t="s">
        <v>25</v>
      </c>
      <c r="B95" s="8" t="s">
        <v>10</v>
      </c>
      <c r="C95" s="8" t="s">
        <v>190</v>
      </c>
      <c r="D95" s="8" t="s">
        <v>76</v>
      </c>
      <c r="E95" s="16" t="s">
        <v>323</v>
      </c>
      <c r="F95" s="14">
        <f>F96+F121</f>
        <v>117406.3</v>
      </c>
      <c r="G95" s="14">
        <f>G96+G121</f>
        <v>31128.9</v>
      </c>
      <c r="H95" s="14">
        <f>H96+H121</f>
        <v>20859.3</v>
      </c>
    </row>
    <row r="96" spans="1:8" ht="47.25">
      <c r="A96" s="8" t="s">
        <v>25</v>
      </c>
      <c r="B96" s="8" t="s">
        <v>10</v>
      </c>
      <c r="C96" s="8" t="s">
        <v>191</v>
      </c>
      <c r="D96" s="8" t="s">
        <v>76</v>
      </c>
      <c r="E96" s="16" t="s">
        <v>471</v>
      </c>
      <c r="F96" s="14">
        <f>F97+F100+F109+F118</f>
        <v>113906.3</v>
      </c>
      <c r="G96" s="14">
        <f t="shared" ref="G96:H96" si="36">G97+G100+G109+G118</f>
        <v>27628.9</v>
      </c>
      <c r="H96" s="14">
        <f t="shared" si="36"/>
        <v>20859.3</v>
      </c>
    </row>
    <row r="97" spans="1:8" ht="47.25">
      <c r="A97" s="8" t="s">
        <v>25</v>
      </c>
      <c r="B97" s="8" t="s">
        <v>10</v>
      </c>
      <c r="C97" s="8" t="s">
        <v>324</v>
      </c>
      <c r="D97" s="12" t="s">
        <v>76</v>
      </c>
      <c r="E97" s="16" t="s">
        <v>325</v>
      </c>
      <c r="F97" s="14">
        <f>F98</f>
        <v>21804.7</v>
      </c>
      <c r="G97" s="14">
        <f t="shared" ref="G97:H97" si="37">G98</f>
        <v>21054.7</v>
      </c>
      <c r="H97" s="14">
        <f t="shared" si="37"/>
        <v>20859.3</v>
      </c>
    </row>
    <row r="98" spans="1:8" ht="63">
      <c r="A98" s="8" t="s">
        <v>25</v>
      </c>
      <c r="B98" s="8" t="s">
        <v>10</v>
      </c>
      <c r="C98" s="8" t="s">
        <v>192</v>
      </c>
      <c r="D98" s="8" t="s">
        <v>76</v>
      </c>
      <c r="E98" s="16" t="s">
        <v>326</v>
      </c>
      <c r="F98" s="14">
        <f>F99</f>
        <v>21804.7</v>
      </c>
      <c r="G98" s="14">
        <f t="shared" ref="G98:H98" si="38">G99</f>
        <v>21054.7</v>
      </c>
      <c r="H98" s="14">
        <f t="shared" si="38"/>
        <v>20859.3</v>
      </c>
    </row>
    <row r="99" spans="1:8" ht="31.5">
      <c r="A99" s="8" t="s">
        <v>25</v>
      </c>
      <c r="B99" s="8" t="s">
        <v>10</v>
      </c>
      <c r="C99" s="8" t="s">
        <v>192</v>
      </c>
      <c r="D99" s="8" t="s">
        <v>79</v>
      </c>
      <c r="E99" s="16" t="s">
        <v>302</v>
      </c>
      <c r="F99" s="14">
        <f>21954.7-150</f>
        <v>21804.7</v>
      </c>
      <c r="G99" s="14">
        <v>21054.7</v>
      </c>
      <c r="H99" s="14">
        <v>20859.3</v>
      </c>
    </row>
    <row r="100" spans="1:8" ht="63">
      <c r="A100" s="8" t="s">
        <v>25</v>
      </c>
      <c r="B100" s="8" t="s">
        <v>10</v>
      </c>
      <c r="C100" s="8" t="s">
        <v>327</v>
      </c>
      <c r="D100" s="12" t="s">
        <v>76</v>
      </c>
      <c r="E100" s="16" t="s">
        <v>328</v>
      </c>
      <c r="F100" s="14">
        <f>F103+F105+F107+F101</f>
        <v>48962.6</v>
      </c>
      <c r="G100" s="14">
        <f t="shared" ref="G100:H100" si="39">G103+G105+G107+G101</f>
        <v>6574.2</v>
      </c>
      <c r="H100" s="14">
        <f t="shared" si="39"/>
        <v>0</v>
      </c>
    </row>
    <row r="101" spans="1:8" ht="47.25">
      <c r="A101" s="8" t="s">
        <v>25</v>
      </c>
      <c r="B101" s="8" t="s">
        <v>10</v>
      </c>
      <c r="C101" s="8" t="s">
        <v>536</v>
      </c>
      <c r="D101" s="8" t="s">
        <v>76</v>
      </c>
      <c r="E101" s="16" t="s">
        <v>539</v>
      </c>
      <c r="F101" s="14">
        <f>F102</f>
        <v>21150.1</v>
      </c>
      <c r="G101" s="14">
        <f t="shared" ref="G101:H101" si="40">G102</f>
        <v>0</v>
      </c>
      <c r="H101" s="14">
        <f t="shared" si="40"/>
        <v>0</v>
      </c>
    </row>
    <row r="102" spans="1:8" ht="31.5">
      <c r="A102" s="8" t="s">
        <v>25</v>
      </c>
      <c r="B102" s="8" t="s">
        <v>10</v>
      </c>
      <c r="C102" s="8" t="s">
        <v>537</v>
      </c>
      <c r="D102" s="8" t="s">
        <v>79</v>
      </c>
      <c r="E102" s="16" t="s">
        <v>302</v>
      </c>
      <c r="F102" s="14">
        <v>21150.1</v>
      </c>
      <c r="G102" s="14">
        <v>0</v>
      </c>
      <c r="H102" s="14">
        <v>0</v>
      </c>
    </row>
    <row r="103" spans="1:8" ht="47.25">
      <c r="A103" s="8" t="s">
        <v>25</v>
      </c>
      <c r="B103" s="8" t="s">
        <v>10</v>
      </c>
      <c r="C103" s="8" t="s">
        <v>193</v>
      </c>
      <c r="D103" s="8" t="s">
        <v>76</v>
      </c>
      <c r="E103" s="16" t="s">
        <v>165</v>
      </c>
      <c r="F103" s="14">
        <f>F104</f>
        <v>2400</v>
      </c>
      <c r="G103" s="14">
        <f t="shared" ref="G103:H103" si="41">G104</f>
        <v>2400</v>
      </c>
      <c r="H103" s="14">
        <f t="shared" si="41"/>
        <v>0</v>
      </c>
    </row>
    <row r="104" spans="1:8" ht="31.5">
      <c r="A104" s="8" t="s">
        <v>25</v>
      </c>
      <c r="B104" s="8" t="s">
        <v>10</v>
      </c>
      <c r="C104" s="8" t="s">
        <v>193</v>
      </c>
      <c r="D104" s="8" t="s">
        <v>79</v>
      </c>
      <c r="E104" s="16" t="s">
        <v>302</v>
      </c>
      <c r="F104" s="14">
        <v>2400</v>
      </c>
      <c r="G104" s="14">
        <v>2400</v>
      </c>
      <c r="H104" s="14">
        <v>0</v>
      </c>
    </row>
    <row r="105" spans="1:8" ht="31.5">
      <c r="A105" s="8" t="s">
        <v>25</v>
      </c>
      <c r="B105" s="8" t="s">
        <v>10</v>
      </c>
      <c r="C105" s="8" t="s">
        <v>194</v>
      </c>
      <c r="D105" s="8" t="s">
        <v>76</v>
      </c>
      <c r="E105" s="16" t="s">
        <v>329</v>
      </c>
      <c r="F105" s="14">
        <f>F106</f>
        <v>1261</v>
      </c>
      <c r="G105" s="14">
        <f t="shared" ref="G105:H105" si="42">G106</f>
        <v>4174.2</v>
      </c>
      <c r="H105" s="14">
        <f t="shared" si="42"/>
        <v>0</v>
      </c>
    </row>
    <row r="106" spans="1:8" ht="31.5">
      <c r="A106" s="8" t="s">
        <v>25</v>
      </c>
      <c r="B106" s="8" t="s">
        <v>10</v>
      </c>
      <c r="C106" s="8" t="s">
        <v>194</v>
      </c>
      <c r="D106" s="8" t="s">
        <v>79</v>
      </c>
      <c r="E106" s="16" t="s">
        <v>302</v>
      </c>
      <c r="F106" s="14">
        <f>4371+13320.2-16430.2</f>
        <v>1261</v>
      </c>
      <c r="G106" s="14">
        <v>4174.2</v>
      </c>
      <c r="H106" s="14">
        <v>0</v>
      </c>
    </row>
    <row r="107" spans="1:8" ht="63">
      <c r="A107" s="8" t="s">
        <v>25</v>
      </c>
      <c r="B107" s="8" t="s">
        <v>10</v>
      </c>
      <c r="C107" s="8" t="s">
        <v>478</v>
      </c>
      <c r="D107" s="8" t="s">
        <v>76</v>
      </c>
      <c r="E107" s="16" t="s">
        <v>477</v>
      </c>
      <c r="F107" s="14">
        <f>F108</f>
        <v>24151.5</v>
      </c>
      <c r="G107" s="14">
        <f t="shared" ref="G107:H107" si="43">G108</f>
        <v>0</v>
      </c>
      <c r="H107" s="14">
        <f t="shared" si="43"/>
        <v>0</v>
      </c>
    </row>
    <row r="108" spans="1:8" ht="31.5">
      <c r="A108" s="8" t="s">
        <v>25</v>
      </c>
      <c r="B108" s="8" t="s">
        <v>10</v>
      </c>
      <c r="C108" s="8" t="s">
        <v>478</v>
      </c>
      <c r="D108" s="8" t="s">
        <v>79</v>
      </c>
      <c r="E108" s="16" t="s">
        <v>302</v>
      </c>
      <c r="F108" s="14">
        <f>16430.2+5700+2021.3</f>
        <v>24151.5</v>
      </c>
      <c r="G108" s="14">
        <v>0</v>
      </c>
      <c r="H108" s="14">
        <v>0</v>
      </c>
    </row>
    <row r="109" spans="1:8" ht="63">
      <c r="A109" s="8" t="s">
        <v>25</v>
      </c>
      <c r="B109" s="8" t="s">
        <v>10</v>
      </c>
      <c r="C109" s="24" t="s">
        <v>480</v>
      </c>
      <c r="D109" s="12" t="s">
        <v>76</v>
      </c>
      <c r="E109" s="16" t="s">
        <v>330</v>
      </c>
      <c r="F109" s="14">
        <f>F116+F112+F114+F110</f>
        <v>42989</v>
      </c>
      <c r="G109" s="14">
        <f t="shared" ref="G109:H109" si="44">G116+G112+G114+G110</f>
        <v>0</v>
      </c>
      <c r="H109" s="14">
        <f t="shared" si="44"/>
        <v>0</v>
      </c>
    </row>
    <row r="110" spans="1:8" ht="63">
      <c r="A110" s="8" t="s">
        <v>25</v>
      </c>
      <c r="B110" s="8" t="s">
        <v>10</v>
      </c>
      <c r="C110" s="8" t="s">
        <v>535</v>
      </c>
      <c r="D110" s="12"/>
      <c r="E110" s="16" t="s">
        <v>541</v>
      </c>
      <c r="F110" s="14">
        <f>F111</f>
        <v>30537.599999999999</v>
      </c>
      <c r="G110" s="14">
        <f t="shared" ref="G110:H110" si="45">G111</f>
        <v>0</v>
      </c>
      <c r="H110" s="14">
        <f t="shared" si="45"/>
        <v>0</v>
      </c>
    </row>
    <row r="111" spans="1:8" ht="31.5">
      <c r="A111" s="8" t="s">
        <v>25</v>
      </c>
      <c r="B111" s="8" t="s">
        <v>10</v>
      </c>
      <c r="C111" s="8" t="s">
        <v>535</v>
      </c>
      <c r="D111" s="8" t="s">
        <v>79</v>
      </c>
      <c r="E111" s="16" t="s">
        <v>302</v>
      </c>
      <c r="F111" s="14">
        <v>30537.599999999999</v>
      </c>
      <c r="G111" s="14">
        <v>0</v>
      </c>
      <c r="H111" s="14">
        <v>0</v>
      </c>
    </row>
    <row r="112" spans="1:8" ht="31.5">
      <c r="A112" s="8" t="s">
        <v>25</v>
      </c>
      <c r="B112" s="8" t="s">
        <v>10</v>
      </c>
      <c r="C112" s="8" t="s">
        <v>488</v>
      </c>
      <c r="D112" s="12"/>
      <c r="E112" s="16" t="s">
        <v>484</v>
      </c>
      <c r="F112" s="14">
        <f>F113</f>
        <v>800</v>
      </c>
      <c r="G112" s="14">
        <f t="shared" ref="G112:H112" si="46">G113</f>
        <v>0</v>
      </c>
      <c r="H112" s="14">
        <f t="shared" si="46"/>
        <v>0</v>
      </c>
    </row>
    <row r="113" spans="1:8" ht="31.5">
      <c r="A113" s="8" t="s">
        <v>25</v>
      </c>
      <c r="B113" s="8" t="s">
        <v>10</v>
      </c>
      <c r="C113" s="8" t="s">
        <v>488</v>
      </c>
      <c r="D113" s="8" t="s">
        <v>79</v>
      </c>
      <c r="E113" s="16" t="s">
        <v>302</v>
      </c>
      <c r="F113" s="14">
        <v>800</v>
      </c>
      <c r="G113" s="14">
        <v>0</v>
      </c>
      <c r="H113" s="14">
        <v>0</v>
      </c>
    </row>
    <row r="114" spans="1:8" ht="31.5">
      <c r="A114" s="8" t="s">
        <v>25</v>
      </c>
      <c r="B114" s="8" t="s">
        <v>10</v>
      </c>
      <c r="C114" s="8" t="s">
        <v>487</v>
      </c>
      <c r="D114" s="12"/>
      <c r="E114" s="16" t="s">
        <v>485</v>
      </c>
      <c r="F114" s="14">
        <f>F115</f>
        <v>1172.0999999999999</v>
      </c>
      <c r="G114" s="14">
        <f t="shared" ref="G114:H114" si="47">G115</f>
        <v>0</v>
      </c>
      <c r="H114" s="14">
        <f t="shared" si="47"/>
        <v>0</v>
      </c>
    </row>
    <row r="115" spans="1:8" ht="31.5">
      <c r="A115" s="8" t="s">
        <v>25</v>
      </c>
      <c r="B115" s="8" t="s">
        <v>10</v>
      </c>
      <c r="C115" s="8" t="s">
        <v>487</v>
      </c>
      <c r="D115" s="8" t="s">
        <v>79</v>
      </c>
      <c r="E115" s="16" t="s">
        <v>302</v>
      </c>
      <c r="F115" s="14">
        <v>1172.0999999999999</v>
      </c>
      <c r="G115" s="14">
        <v>0</v>
      </c>
      <c r="H115" s="14">
        <v>0</v>
      </c>
    </row>
    <row r="116" spans="1:8" ht="78.75">
      <c r="A116" s="8" t="s">
        <v>25</v>
      </c>
      <c r="B116" s="8" t="s">
        <v>10</v>
      </c>
      <c r="C116" s="8" t="s">
        <v>479</v>
      </c>
      <c r="D116" s="8" t="s">
        <v>76</v>
      </c>
      <c r="E116" s="16" t="s">
        <v>542</v>
      </c>
      <c r="F116" s="14">
        <f>F117</f>
        <v>10479.299999999999</v>
      </c>
      <c r="G116" s="14">
        <f t="shared" ref="G116:H116" si="48">G117</f>
        <v>0</v>
      </c>
      <c r="H116" s="14">
        <f t="shared" si="48"/>
        <v>0</v>
      </c>
    </row>
    <row r="117" spans="1:8" ht="31.5">
      <c r="A117" s="8" t="s">
        <v>25</v>
      </c>
      <c r="B117" s="8" t="s">
        <v>10</v>
      </c>
      <c r="C117" s="8" t="s">
        <v>479</v>
      </c>
      <c r="D117" s="8" t="s">
        <v>79</v>
      </c>
      <c r="E117" s="16" t="s">
        <v>302</v>
      </c>
      <c r="F117" s="14">
        <f>5200+3534+1745.3</f>
        <v>10479.299999999999</v>
      </c>
      <c r="G117" s="14">
        <v>0</v>
      </c>
      <c r="H117" s="14">
        <v>0</v>
      </c>
    </row>
    <row r="118" spans="1:8" ht="47.25">
      <c r="A118" s="8" t="s">
        <v>25</v>
      </c>
      <c r="B118" s="17" t="s">
        <v>10</v>
      </c>
      <c r="C118" s="20" t="s">
        <v>500</v>
      </c>
      <c r="D118" s="1"/>
      <c r="E118" s="15" t="s">
        <v>501</v>
      </c>
      <c r="F118" s="14">
        <f>F119</f>
        <v>150</v>
      </c>
      <c r="G118" s="14">
        <f t="shared" ref="G118:H119" si="49">G119</f>
        <v>0</v>
      </c>
      <c r="H118" s="14">
        <f t="shared" si="49"/>
        <v>0</v>
      </c>
    </row>
    <row r="119" spans="1:8" ht="47.25">
      <c r="A119" s="8" t="s">
        <v>25</v>
      </c>
      <c r="B119" s="17" t="s">
        <v>10</v>
      </c>
      <c r="C119" s="20" t="s">
        <v>502</v>
      </c>
      <c r="D119" s="1"/>
      <c r="E119" s="15" t="s">
        <v>503</v>
      </c>
      <c r="F119" s="14">
        <f>F120</f>
        <v>150</v>
      </c>
      <c r="G119" s="14">
        <f t="shared" si="49"/>
        <v>0</v>
      </c>
      <c r="H119" s="14">
        <f t="shared" si="49"/>
        <v>0</v>
      </c>
    </row>
    <row r="120" spans="1:8" ht="31.5">
      <c r="A120" s="8" t="s">
        <v>25</v>
      </c>
      <c r="B120" s="17" t="s">
        <v>10</v>
      </c>
      <c r="C120" s="20" t="s">
        <v>502</v>
      </c>
      <c r="D120" s="1" t="s">
        <v>79</v>
      </c>
      <c r="E120" s="15" t="s">
        <v>504</v>
      </c>
      <c r="F120" s="14">
        <v>150</v>
      </c>
      <c r="G120" s="14">
        <v>0</v>
      </c>
      <c r="H120" s="14">
        <v>0</v>
      </c>
    </row>
    <row r="121" spans="1:8" ht="47.25">
      <c r="A121" s="8" t="s">
        <v>25</v>
      </c>
      <c r="B121" s="8" t="s">
        <v>10</v>
      </c>
      <c r="C121" s="8" t="s">
        <v>195</v>
      </c>
      <c r="D121" s="8" t="s">
        <v>76</v>
      </c>
      <c r="E121" s="16" t="s">
        <v>331</v>
      </c>
      <c r="F121" s="14">
        <f>F122</f>
        <v>3500</v>
      </c>
      <c r="G121" s="14">
        <f t="shared" ref="G121:H122" si="50">G122</f>
        <v>3500</v>
      </c>
      <c r="H121" s="14">
        <f t="shared" si="50"/>
        <v>0</v>
      </c>
    </row>
    <row r="122" spans="1:8" ht="63">
      <c r="A122" s="8" t="s">
        <v>25</v>
      </c>
      <c r="B122" s="8" t="s">
        <v>10</v>
      </c>
      <c r="C122" s="8" t="s">
        <v>332</v>
      </c>
      <c r="D122" s="12" t="s">
        <v>76</v>
      </c>
      <c r="E122" s="16" t="s">
        <v>333</v>
      </c>
      <c r="F122" s="14">
        <f>F123</f>
        <v>3500</v>
      </c>
      <c r="G122" s="14">
        <f t="shared" si="50"/>
        <v>3500</v>
      </c>
      <c r="H122" s="14">
        <f t="shared" si="50"/>
        <v>0</v>
      </c>
    </row>
    <row r="123" spans="1:8" ht="31.5">
      <c r="A123" s="8" t="s">
        <v>25</v>
      </c>
      <c r="B123" s="8" t="s">
        <v>10</v>
      </c>
      <c r="C123" s="8" t="s">
        <v>196</v>
      </c>
      <c r="D123" s="8" t="s">
        <v>76</v>
      </c>
      <c r="E123" s="16" t="s">
        <v>334</v>
      </c>
      <c r="F123" s="14">
        <f>F124</f>
        <v>3500</v>
      </c>
      <c r="G123" s="14">
        <f t="shared" ref="G123:H123" si="51">G124</f>
        <v>3500</v>
      </c>
      <c r="H123" s="14">
        <f t="shared" si="51"/>
        <v>0</v>
      </c>
    </row>
    <row r="124" spans="1:8" ht="31.5">
      <c r="A124" s="8" t="s">
        <v>25</v>
      </c>
      <c r="B124" s="8" t="s">
        <v>10</v>
      </c>
      <c r="C124" s="8" t="s">
        <v>196</v>
      </c>
      <c r="D124" s="8" t="s">
        <v>79</v>
      </c>
      <c r="E124" s="16" t="s">
        <v>302</v>
      </c>
      <c r="F124" s="14">
        <v>3500</v>
      </c>
      <c r="G124" s="14">
        <v>3500</v>
      </c>
      <c r="H124" s="14">
        <v>0</v>
      </c>
    </row>
    <row r="125" spans="1:8">
      <c r="A125" s="8" t="s">
        <v>25</v>
      </c>
      <c r="B125" s="8" t="s">
        <v>58</v>
      </c>
      <c r="C125" s="8" t="s">
        <v>76</v>
      </c>
      <c r="D125" s="8" t="s">
        <v>76</v>
      </c>
      <c r="E125" s="16" t="s">
        <v>33</v>
      </c>
      <c r="F125" s="14">
        <f>F126</f>
        <v>691</v>
      </c>
      <c r="G125" s="14">
        <f t="shared" ref="G125:H125" si="52">G126</f>
        <v>243</v>
      </c>
      <c r="H125" s="14">
        <f t="shared" si="52"/>
        <v>247.9</v>
      </c>
    </row>
    <row r="126" spans="1:8" ht="63">
      <c r="A126" s="8" t="s">
        <v>25</v>
      </c>
      <c r="B126" s="8" t="s">
        <v>58</v>
      </c>
      <c r="C126" s="8" t="s">
        <v>197</v>
      </c>
      <c r="D126" s="8" t="s">
        <v>76</v>
      </c>
      <c r="E126" s="16" t="s">
        <v>335</v>
      </c>
      <c r="F126" s="14">
        <f>F127+F136</f>
        <v>691</v>
      </c>
      <c r="G126" s="14">
        <f t="shared" ref="G126:H126" si="53">G127+G136</f>
        <v>243</v>
      </c>
      <c r="H126" s="14">
        <f t="shared" si="53"/>
        <v>247.9</v>
      </c>
    </row>
    <row r="127" spans="1:8" ht="47.25">
      <c r="A127" s="8" t="s">
        <v>25</v>
      </c>
      <c r="B127" s="8" t="s">
        <v>58</v>
      </c>
      <c r="C127" s="8" t="s">
        <v>198</v>
      </c>
      <c r="D127" s="8" t="s">
        <v>76</v>
      </c>
      <c r="E127" s="16" t="s">
        <v>142</v>
      </c>
      <c r="F127" s="14">
        <f>F128+F133</f>
        <v>82.5</v>
      </c>
      <c r="G127" s="14">
        <f t="shared" ref="G127:H127" si="54">G128+G133</f>
        <v>66.5</v>
      </c>
      <c r="H127" s="14">
        <f t="shared" si="54"/>
        <v>67.900000000000006</v>
      </c>
    </row>
    <row r="128" spans="1:8" ht="31.5">
      <c r="A128" s="8" t="s">
        <v>25</v>
      </c>
      <c r="B128" s="8" t="s">
        <v>58</v>
      </c>
      <c r="C128" s="8" t="s">
        <v>336</v>
      </c>
      <c r="D128" s="12" t="s">
        <v>76</v>
      </c>
      <c r="E128" s="16" t="s">
        <v>337</v>
      </c>
      <c r="F128" s="14">
        <f>F129+F131</f>
        <v>77.2</v>
      </c>
      <c r="G128" s="14">
        <f t="shared" ref="G128:H128" si="55">G129+G131</f>
        <v>61.2</v>
      </c>
      <c r="H128" s="14">
        <f t="shared" si="55"/>
        <v>62.5</v>
      </c>
    </row>
    <row r="129" spans="1:8" ht="47.25">
      <c r="A129" s="8" t="s">
        <v>25</v>
      </c>
      <c r="B129" s="8" t="s">
        <v>58</v>
      </c>
      <c r="C129" s="8" t="s">
        <v>199</v>
      </c>
      <c r="D129" s="8" t="s">
        <v>76</v>
      </c>
      <c r="E129" s="16" t="s">
        <v>143</v>
      </c>
      <c r="F129" s="14">
        <f>F130</f>
        <v>27</v>
      </c>
      <c r="G129" s="14">
        <f t="shared" ref="G129:H129" si="56">G130</f>
        <v>27.5</v>
      </c>
      <c r="H129" s="14">
        <f t="shared" si="56"/>
        <v>28.1</v>
      </c>
    </row>
    <row r="130" spans="1:8" ht="31.5">
      <c r="A130" s="8" t="s">
        <v>25</v>
      </c>
      <c r="B130" s="8" t="s">
        <v>58</v>
      </c>
      <c r="C130" s="8" t="s">
        <v>199</v>
      </c>
      <c r="D130" s="8" t="s">
        <v>79</v>
      </c>
      <c r="E130" s="16" t="s">
        <v>302</v>
      </c>
      <c r="F130" s="14">
        <v>27</v>
      </c>
      <c r="G130" s="14">
        <v>27.5</v>
      </c>
      <c r="H130" s="14">
        <v>28.1</v>
      </c>
    </row>
    <row r="131" spans="1:8" ht="47.25">
      <c r="A131" s="8" t="s">
        <v>25</v>
      </c>
      <c r="B131" s="8" t="s">
        <v>58</v>
      </c>
      <c r="C131" s="8" t="s">
        <v>338</v>
      </c>
      <c r="D131" s="8" t="s">
        <v>76</v>
      </c>
      <c r="E131" s="16" t="s">
        <v>459</v>
      </c>
      <c r="F131" s="14">
        <f>F132</f>
        <v>50.2</v>
      </c>
      <c r="G131" s="14">
        <f t="shared" ref="G131:H131" si="57">G132</f>
        <v>33.700000000000003</v>
      </c>
      <c r="H131" s="14">
        <f t="shared" si="57"/>
        <v>34.4</v>
      </c>
    </row>
    <row r="132" spans="1:8" ht="31.5">
      <c r="A132" s="8" t="s">
        <v>25</v>
      </c>
      <c r="B132" s="8" t="s">
        <v>58</v>
      </c>
      <c r="C132" s="8" t="s">
        <v>338</v>
      </c>
      <c r="D132" s="8" t="s">
        <v>79</v>
      </c>
      <c r="E132" s="16" t="s">
        <v>302</v>
      </c>
      <c r="F132" s="14">
        <f>33+17.2</f>
        <v>50.2</v>
      </c>
      <c r="G132" s="14">
        <v>33.700000000000003</v>
      </c>
      <c r="H132" s="14">
        <v>34.4</v>
      </c>
    </row>
    <row r="133" spans="1:8">
      <c r="A133" s="8" t="s">
        <v>25</v>
      </c>
      <c r="B133" s="8" t="s">
        <v>58</v>
      </c>
      <c r="C133" s="8" t="s">
        <v>339</v>
      </c>
      <c r="D133" s="12" t="s">
        <v>76</v>
      </c>
      <c r="E133" s="16" t="s">
        <v>340</v>
      </c>
      <c r="F133" s="14">
        <f>F134</f>
        <v>5.3</v>
      </c>
      <c r="G133" s="14">
        <f t="shared" ref="G133:H134" si="58">G134</f>
        <v>5.3</v>
      </c>
      <c r="H133" s="14">
        <f t="shared" si="58"/>
        <v>5.4</v>
      </c>
    </row>
    <row r="134" spans="1:8" ht="110.25">
      <c r="A134" s="8" t="s">
        <v>25</v>
      </c>
      <c r="B134" s="8" t="s">
        <v>58</v>
      </c>
      <c r="C134" s="8" t="s">
        <v>200</v>
      </c>
      <c r="D134" s="8" t="s">
        <v>76</v>
      </c>
      <c r="E134" s="16" t="s">
        <v>341</v>
      </c>
      <c r="F134" s="14">
        <f>F135</f>
        <v>5.3</v>
      </c>
      <c r="G134" s="14">
        <f t="shared" si="58"/>
        <v>5.3</v>
      </c>
      <c r="H134" s="14">
        <f t="shared" si="58"/>
        <v>5.4</v>
      </c>
    </row>
    <row r="135" spans="1:8" ht="31.5">
      <c r="A135" s="8" t="s">
        <v>25</v>
      </c>
      <c r="B135" s="8" t="s">
        <v>58</v>
      </c>
      <c r="C135" s="8" t="s">
        <v>200</v>
      </c>
      <c r="D135" s="8" t="s">
        <v>79</v>
      </c>
      <c r="E135" s="16" t="s">
        <v>302</v>
      </c>
      <c r="F135" s="14">
        <v>5.3</v>
      </c>
      <c r="G135" s="14">
        <v>5.3</v>
      </c>
      <c r="H135" s="14">
        <v>5.4</v>
      </c>
    </row>
    <row r="136" spans="1:8" ht="31.5">
      <c r="A136" s="8" t="s">
        <v>25</v>
      </c>
      <c r="B136" s="8" t="s">
        <v>58</v>
      </c>
      <c r="C136" s="8" t="s">
        <v>201</v>
      </c>
      <c r="D136" s="8" t="s">
        <v>76</v>
      </c>
      <c r="E136" s="16" t="s">
        <v>144</v>
      </c>
      <c r="F136" s="14">
        <f>F137</f>
        <v>608.5</v>
      </c>
      <c r="G136" s="14">
        <f t="shared" ref="G136:H136" si="59">G137</f>
        <v>176.5</v>
      </c>
      <c r="H136" s="14">
        <f t="shared" si="59"/>
        <v>180</v>
      </c>
    </row>
    <row r="137" spans="1:8" ht="31.5">
      <c r="A137" s="8" t="s">
        <v>25</v>
      </c>
      <c r="B137" s="8" t="s">
        <v>58</v>
      </c>
      <c r="C137" s="8" t="s">
        <v>342</v>
      </c>
      <c r="D137" s="12" t="s">
        <v>76</v>
      </c>
      <c r="E137" s="16" t="s">
        <v>343</v>
      </c>
      <c r="F137" s="14">
        <f>F138+F140</f>
        <v>608.5</v>
      </c>
      <c r="G137" s="14">
        <f t="shared" ref="G137:H137" si="60">G138+G140</f>
        <v>176.5</v>
      </c>
      <c r="H137" s="14">
        <f t="shared" si="60"/>
        <v>180</v>
      </c>
    </row>
    <row r="138" spans="1:8" ht="31.5">
      <c r="A138" s="8" t="s">
        <v>25</v>
      </c>
      <c r="B138" s="8" t="s">
        <v>58</v>
      </c>
      <c r="C138" s="8" t="s">
        <v>202</v>
      </c>
      <c r="D138" s="8" t="s">
        <v>76</v>
      </c>
      <c r="E138" s="16" t="s">
        <v>145</v>
      </c>
      <c r="F138" s="14">
        <f>F139</f>
        <v>466.2</v>
      </c>
      <c r="G138" s="14">
        <f t="shared" ref="G138:H138" si="61">G139</f>
        <v>31.4</v>
      </c>
      <c r="H138" s="14">
        <f t="shared" si="61"/>
        <v>32</v>
      </c>
    </row>
    <row r="139" spans="1:8" ht="31.5">
      <c r="A139" s="8" t="s">
        <v>25</v>
      </c>
      <c r="B139" s="8" t="s">
        <v>58</v>
      </c>
      <c r="C139" s="8" t="s">
        <v>202</v>
      </c>
      <c r="D139" s="8" t="s">
        <v>79</v>
      </c>
      <c r="E139" s="16" t="s">
        <v>302</v>
      </c>
      <c r="F139" s="14">
        <f>30.7+435.5</f>
        <v>466.2</v>
      </c>
      <c r="G139" s="14">
        <v>31.4</v>
      </c>
      <c r="H139" s="14">
        <v>32</v>
      </c>
    </row>
    <row r="140" spans="1:8" ht="47.25">
      <c r="A140" s="8" t="s">
        <v>25</v>
      </c>
      <c r="B140" s="8" t="s">
        <v>58</v>
      </c>
      <c r="C140" s="8" t="s">
        <v>203</v>
      </c>
      <c r="D140" s="8" t="s">
        <v>76</v>
      </c>
      <c r="E140" s="16" t="s">
        <v>146</v>
      </c>
      <c r="F140" s="14">
        <f>F141</f>
        <v>142.30000000000001</v>
      </c>
      <c r="G140" s="14">
        <f t="shared" ref="G140:H140" si="62">G141</f>
        <v>145.1</v>
      </c>
      <c r="H140" s="14">
        <f t="shared" si="62"/>
        <v>148</v>
      </c>
    </row>
    <row r="141" spans="1:8">
      <c r="A141" s="8" t="s">
        <v>25</v>
      </c>
      <c r="B141" s="8" t="s">
        <v>58</v>
      </c>
      <c r="C141" s="8" t="s">
        <v>203</v>
      </c>
      <c r="D141" s="8" t="s">
        <v>80</v>
      </c>
      <c r="E141" s="16" t="s">
        <v>81</v>
      </c>
      <c r="F141" s="14">
        <v>142.30000000000001</v>
      </c>
      <c r="G141" s="14">
        <v>145.1</v>
      </c>
      <c r="H141" s="14">
        <v>148</v>
      </c>
    </row>
    <row r="142" spans="1:8">
      <c r="A142" s="8" t="s">
        <v>25</v>
      </c>
      <c r="B142" s="8" t="s">
        <v>68</v>
      </c>
      <c r="C142" s="8" t="s">
        <v>76</v>
      </c>
      <c r="D142" s="8" t="s">
        <v>76</v>
      </c>
      <c r="E142" s="25" t="s">
        <v>34</v>
      </c>
      <c r="F142" s="14">
        <f>F143+F153</f>
        <v>33835.1</v>
      </c>
      <c r="G142" s="14">
        <f t="shared" ref="G142:H142" si="63">G143+G153</f>
        <v>23360.799999999999</v>
      </c>
      <c r="H142" s="14">
        <f t="shared" si="63"/>
        <v>14653.3</v>
      </c>
    </row>
    <row r="143" spans="1:8">
      <c r="A143" s="8" t="s">
        <v>25</v>
      </c>
      <c r="B143" s="8" t="s">
        <v>59</v>
      </c>
      <c r="C143" s="8" t="s">
        <v>76</v>
      </c>
      <c r="D143" s="8" t="s">
        <v>76</v>
      </c>
      <c r="E143" s="16" t="s">
        <v>35</v>
      </c>
      <c r="F143" s="14">
        <f>F144</f>
        <v>12893.7</v>
      </c>
      <c r="G143" s="14">
        <f t="shared" ref="G143:H144" si="64">G144</f>
        <v>9000</v>
      </c>
      <c r="H143" s="14">
        <f t="shared" si="64"/>
        <v>0</v>
      </c>
    </row>
    <row r="144" spans="1:8" ht="47.25">
      <c r="A144" s="8" t="s">
        <v>25</v>
      </c>
      <c r="B144" s="8" t="s">
        <v>59</v>
      </c>
      <c r="C144" s="8" t="s">
        <v>187</v>
      </c>
      <c r="D144" s="8" t="s">
        <v>76</v>
      </c>
      <c r="E144" s="16" t="s">
        <v>320</v>
      </c>
      <c r="F144" s="14">
        <f>F145</f>
        <v>12893.7</v>
      </c>
      <c r="G144" s="14">
        <f t="shared" si="64"/>
        <v>9000</v>
      </c>
      <c r="H144" s="14">
        <f t="shared" si="64"/>
        <v>0</v>
      </c>
    </row>
    <row r="145" spans="1:8" ht="47.25">
      <c r="A145" s="8" t="s">
        <v>25</v>
      </c>
      <c r="B145" s="8" t="s">
        <v>59</v>
      </c>
      <c r="C145" s="8" t="s">
        <v>344</v>
      </c>
      <c r="D145" s="8" t="s">
        <v>76</v>
      </c>
      <c r="E145" s="16" t="s">
        <v>345</v>
      </c>
      <c r="F145" s="14">
        <f>F146</f>
        <v>12893.7</v>
      </c>
      <c r="G145" s="14">
        <f t="shared" ref="G145:H145" si="65">G146</f>
        <v>9000</v>
      </c>
      <c r="H145" s="14">
        <f t="shared" si="65"/>
        <v>0</v>
      </c>
    </row>
    <row r="146" spans="1:8" ht="31.5">
      <c r="A146" s="8" t="s">
        <v>25</v>
      </c>
      <c r="B146" s="8" t="s">
        <v>59</v>
      </c>
      <c r="C146" s="8" t="s">
        <v>346</v>
      </c>
      <c r="D146" s="12" t="s">
        <v>76</v>
      </c>
      <c r="E146" s="16" t="s">
        <v>347</v>
      </c>
      <c r="F146" s="14">
        <f>F147+F151+F149</f>
        <v>12893.7</v>
      </c>
      <c r="G146" s="14">
        <f t="shared" ref="G146:H146" si="66">G147+G151+G149</f>
        <v>9000</v>
      </c>
      <c r="H146" s="14">
        <f t="shared" si="66"/>
        <v>0</v>
      </c>
    </row>
    <row r="147" spans="1:8" ht="47.25">
      <c r="A147" s="8" t="s">
        <v>25</v>
      </c>
      <c r="B147" s="8" t="s">
        <v>59</v>
      </c>
      <c r="C147" s="8" t="s">
        <v>348</v>
      </c>
      <c r="D147" s="8" t="s">
        <v>76</v>
      </c>
      <c r="E147" s="16" t="s">
        <v>349</v>
      </c>
      <c r="F147" s="14">
        <f>F148</f>
        <v>1445.7000000000007</v>
      </c>
      <c r="G147" s="14">
        <f t="shared" ref="G147:H147" si="67">G148</f>
        <v>9000</v>
      </c>
      <c r="H147" s="14">
        <f t="shared" si="67"/>
        <v>0</v>
      </c>
    </row>
    <row r="148" spans="1:8" ht="47.25">
      <c r="A148" s="8" t="s">
        <v>25</v>
      </c>
      <c r="B148" s="8" t="s">
        <v>59</v>
      </c>
      <c r="C148" s="8" t="s">
        <v>348</v>
      </c>
      <c r="D148" s="8" t="s">
        <v>82</v>
      </c>
      <c r="E148" s="16" t="s">
        <v>350</v>
      </c>
      <c r="F148" s="14">
        <f>15848.1-5000-9402.4</f>
        <v>1445.7000000000007</v>
      </c>
      <c r="G148" s="14">
        <v>9000</v>
      </c>
      <c r="H148" s="14">
        <v>0</v>
      </c>
    </row>
    <row r="149" spans="1:8">
      <c r="A149" s="8" t="s">
        <v>25</v>
      </c>
      <c r="B149" s="8" t="s">
        <v>59</v>
      </c>
      <c r="C149" s="8" t="s">
        <v>469</v>
      </c>
      <c r="D149" s="8" t="s">
        <v>76</v>
      </c>
      <c r="E149" s="16" t="s">
        <v>470</v>
      </c>
      <c r="F149" s="14">
        <f>F150</f>
        <v>198</v>
      </c>
      <c r="G149" s="14">
        <f t="shared" ref="G149:H149" si="68">G150</f>
        <v>0</v>
      </c>
      <c r="H149" s="14">
        <f t="shared" si="68"/>
        <v>0</v>
      </c>
    </row>
    <row r="150" spans="1:8" ht="47.25">
      <c r="A150" s="8" t="s">
        <v>25</v>
      </c>
      <c r="B150" s="8" t="s">
        <v>59</v>
      </c>
      <c r="C150" s="8" t="s">
        <v>469</v>
      </c>
      <c r="D150" s="8" t="s">
        <v>82</v>
      </c>
      <c r="E150" s="16" t="s">
        <v>350</v>
      </c>
      <c r="F150" s="14">
        <v>198</v>
      </c>
      <c r="G150" s="14">
        <v>0</v>
      </c>
      <c r="H150" s="14">
        <v>0</v>
      </c>
    </row>
    <row r="151" spans="1:8">
      <c r="A151" s="8" t="s">
        <v>25</v>
      </c>
      <c r="B151" s="8" t="s">
        <v>59</v>
      </c>
      <c r="C151" s="8" t="s">
        <v>351</v>
      </c>
      <c r="D151" s="8" t="s">
        <v>76</v>
      </c>
      <c r="E151" s="16" t="s">
        <v>352</v>
      </c>
      <c r="F151" s="14">
        <f>F152</f>
        <v>11250</v>
      </c>
      <c r="G151" s="14">
        <f t="shared" ref="G151:H151" si="69">G152</f>
        <v>0</v>
      </c>
      <c r="H151" s="14">
        <f t="shared" si="69"/>
        <v>0</v>
      </c>
    </row>
    <row r="152" spans="1:8" ht="31.5">
      <c r="A152" s="8" t="s">
        <v>25</v>
      </c>
      <c r="B152" s="8" t="s">
        <v>59</v>
      </c>
      <c r="C152" s="8" t="s">
        <v>351</v>
      </c>
      <c r="D152" s="8" t="s">
        <v>79</v>
      </c>
      <c r="E152" s="16" t="s">
        <v>302</v>
      </c>
      <c r="F152" s="14">
        <f>10550+700</f>
        <v>11250</v>
      </c>
      <c r="G152" s="14">
        <v>0</v>
      </c>
      <c r="H152" s="14">
        <v>0</v>
      </c>
    </row>
    <row r="153" spans="1:8">
      <c r="A153" s="8" t="s">
        <v>25</v>
      </c>
      <c r="B153" s="8" t="s">
        <v>60</v>
      </c>
      <c r="C153" s="8" t="s">
        <v>76</v>
      </c>
      <c r="D153" s="8" t="s">
        <v>76</v>
      </c>
      <c r="E153" s="16" t="s">
        <v>36</v>
      </c>
      <c r="F153" s="14">
        <f>F154</f>
        <v>20941.399999999998</v>
      </c>
      <c r="G153" s="14">
        <f t="shared" ref="G153:H153" si="70">G154</f>
        <v>14360.8</v>
      </c>
      <c r="H153" s="14">
        <f t="shared" si="70"/>
        <v>14653.3</v>
      </c>
    </row>
    <row r="154" spans="1:8" ht="47.25">
      <c r="A154" s="8" t="s">
        <v>25</v>
      </c>
      <c r="B154" s="8" t="s">
        <v>60</v>
      </c>
      <c r="C154" s="8" t="s">
        <v>187</v>
      </c>
      <c r="D154" s="8" t="s">
        <v>76</v>
      </c>
      <c r="E154" s="16" t="s">
        <v>320</v>
      </c>
      <c r="F154" s="14">
        <f>F155</f>
        <v>20941.399999999998</v>
      </c>
      <c r="G154" s="14">
        <f t="shared" ref="G154:H154" si="71">G155</f>
        <v>14360.8</v>
      </c>
      <c r="H154" s="14">
        <f t="shared" si="71"/>
        <v>14653.3</v>
      </c>
    </row>
    <row r="155" spans="1:8" ht="47.25">
      <c r="A155" s="8" t="s">
        <v>25</v>
      </c>
      <c r="B155" s="8" t="s">
        <v>60</v>
      </c>
      <c r="C155" s="8" t="s">
        <v>188</v>
      </c>
      <c r="D155" s="8" t="s">
        <v>76</v>
      </c>
      <c r="E155" s="16" t="s">
        <v>149</v>
      </c>
      <c r="F155" s="14">
        <f>F156+F175</f>
        <v>20941.399999999998</v>
      </c>
      <c r="G155" s="14">
        <f t="shared" ref="G155:H155" si="72">G156+G175</f>
        <v>14360.8</v>
      </c>
      <c r="H155" s="14">
        <f t="shared" si="72"/>
        <v>14653.3</v>
      </c>
    </row>
    <row r="156" spans="1:8" ht="31.5">
      <c r="A156" s="8" t="s">
        <v>25</v>
      </c>
      <c r="B156" s="8" t="s">
        <v>60</v>
      </c>
      <c r="C156" s="8" t="s">
        <v>353</v>
      </c>
      <c r="D156" s="12" t="s">
        <v>76</v>
      </c>
      <c r="E156" s="16" t="s">
        <v>354</v>
      </c>
      <c r="F156" s="14">
        <f>F159+F161+F163+F165+F169+F171+F157+F173+F167</f>
        <v>20175.599999999999</v>
      </c>
      <c r="G156" s="14">
        <f t="shared" ref="G156:H156" si="73">G159+G161+G163+G165+G169+G171+G157+G173+G167</f>
        <v>14095</v>
      </c>
      <c r="H156" s="14">
        <f t="shared" si="73"/>
        <v>14349.3</v>
      </c>
    </row>
    <row r="157" spans="1:8" ht="31.5">
      <c r="A157" s="8" t="s">
        <v>25</v>
      </c>
      <c r="B157" s="8" t="s">
        <v>60</v>
      </c>
      <c r="C157" s="8" t="s">
        <v>483</v>
      </c>
      <c r="D157" s="8" t="s">
        <v>76</v>
      </c>
      <c r="E157" s="16" t="s">
        <v>484</v>
      </c>
      <c r="F157" s="14">
        <f>F158</f>
        <v>677.9</v>
      </c>
      <c r="G157" s="14">
        <f t="shared" ref="G157:H157" si="74">G158</f>
        <v>0</v>
      </c>
      <c r="H157" s="14">
        <f t="shared" si="74"/>
        <v>0</v>
      </c>
    </row>
    <row r="158" spans="1:8" ht="31.5">
      <c r="A158" s="8" t="s">
        <v>25</v>
      </c>
      <c r="B158" s="8" t="s">
        <v>60</v>
      </c>
      <c r="C158" s="8" t="s">
        <v>483</v>
      </c>
      <c r="D158" s="8" t="s">
        <v>79</v>
      </c>
      <c r="E158" s="16" t="s">
        <v>302</v>
      </c>
      <c r="F158" s="14">
        <v>677.9</v>
      </c>
      <c r="G158" s="14">
        <v>0</v>
      </c>
      <c r="H158" s="14">
        <v>0</v>
      </c>
    </row>
    <row r="159" spans="1:8">
      <c r="A159" s="8" t="s">
        <v>25</v>
      </c>
      <c r="B159" s="8" t="s">
        <v>60</v>
      </c>
      <c r="C159" s="8" t="s">
        <v>205</v>
      </c>
      <c r="D159" s="8" t="s">
        <v>76</v>
      </c>
      <c r="E159" s="16" t="s">
        <v>150</v>
      </c>
      <c r="F159" s="14">
        <f>F160</f>
        <v>11006</v>
      </c>
      <c r="G159" s="14">
        <f t="shared" ref="G159:H159" si="75">G160</f>
        <v>11166</v>
      </c>
      <c r="H159" s="14">
        <f t="shared" si="75"/>
        <v>11250</v>
      </c>
    </row>
    <row r="160" spans="1:8" ht="31.5">
      <c r="A160" s="8" t="s">
        <v>25</v>
      </c>
      <c r="B160" s="8" t="s">
        <v>60</v>
      </c>
      <c r="C160" s="8" t="s">
        <v>205</v>
      </c>
      <c r="D160" s="8" t="s">
        <v>79</v>
      </c>
      <c r="E160" s="16" t="s">
        <v>302</v>
      </c>
      <c r="F160" s="14">
        <v>11006</v>
      </c>
      <c r="G160" s="14">
        <v>11166</v>
      </c>
      <c r="H160" s="14">
        <v>11250</v>
      </c>
    </row>
    <row r="161" spans="1:8" ht="31.5">
      <c r="A161" s="8" t="s">
        <v>25</v>
      </c>
      <c r="B161" s="8" t="s">
        <v>60</v>
      </c>
      <c r="C161" s="8" t="s">
        <v>206</v>
      </c>
      <c r="D161" s="8" t="s">
        <v>76</v>
      </c>
      <c r="E161" s="16" t="s">
        <v>151</v>
      </c>
      <c r="F161" s="14">
        <f>F162</f>
        <v>952.2</v>
      </c>
      <c r="G161" s="14">
        <f t="shared" ref="G161:H161" si="76">G162</f>
        <v>900</v>
      </c>
      <c r="H161" s="14">
        <f t="shared" si="76"/>
        <v>900</v>
      </c>
    </row>
    <row r="162" spans="1:8" ht="31.5">
      <c r="A162" s="8" t="s">
        <v>25</v>
      </c>
      <c r="B162" s="8" t="s">
        <v>60</v>
      </c>
      <c r="C162" s="8" t="s">
        <v>206</v>
      </c>
      <c r="D162" s="8" t="s">
        <v>79</v>
      </c>
      <c r="E162" s="16" t="s">
        <v>302</v>
      </c>
      <c r="F162" s="14">
        <v>952.2</v>
      </c>
      <c r="G162" s="14">
        <v>900</v>
      </c>
      <c r="H162" s="14">
        <v>900</v>
      </c>
    </row>
    <row r="163" spans="1:8">
      <c r="A163" s="8" t="s">
        <v>25</v>
      </c>
      <c r="B163" s="8" t="s">
        <v>60</v>
      </c>
      <c r="C163" s="8" t="s">
        <v>207</v>
      </c>
      <c r="D163" s="8" t="s">
        <v>76</v>
      </c>
      <c r="E163" s="16" t="s">
        <v>152</v>
      </c>
      <c r="F163" s="14">
        <f>F164</f>
        <v>1625.1</v>
      </c>
      <c r="G163" s="14">
        <f t="shared" ref="G163:H163" si="77">G164</f>
        <v>1625.1</v>
      </c>
      <c r="H163" s="14">
        <f t="shared" si="77"/>
        <v>1795.4</v>
      </c>
    </row>
    <row r="164" spans="1:8" ht="31.5">
      <c r="A164" s="8" t="s">
        <v>25</v>
      </c>
      <c r="B164" s="8" t="s">
        <v>60</v>
      </c>
      <c r="C164" s="8" t="s">
        <v>207</v>
      </c>
      <c r="D164" s="8" t="s">
        <v>79</v>
      </c>
      <c r="E164" s="16" t="s">
        <v>302</v>
      </c>
      <c r="F164" s="14">
        <v>1625.1</v>
      </c>
      <c r="G164" s="14">
        <v>1625.1</v>
      </c>
      <c r="H164" s="14">
        <v>1795.4</v>
      </c>
    </row>
    <row r="165" spans="1:8" ht="31.5">
      <c r="A165" s="8" t="s">
        <v>25</v>
      </c>
      <c r="B165" s="8" t="s">
        <v>60</v>
      </c>
      <c r="C165" s="8" t="s">
        <v>208</v>
      </c>
      <c r="D165" s="8" t="s">
        <v>76</v>
      </c>
      <c r="E165" s="16" t="s">
        <v>355</v>
      </c>
      <c r="F165" s="14">
        <f>F166</f>
        <v>145.9</v>
      </c>
      <c r="G165" s="14">
        <f t="shared" ref="G165:H165" si="78">G166</f>
        <v>145.9</v>
      </c>
      <c r="H165" s="14">
        <f t="shared" si="78"/>
        <v>145.9</v>
      </c>
    </row>
    <row r="166" spans="1:8" ht="31.5">
      <c r="A166" s="8" t="s">
        <v>25</v>
      </c>
      <c r="B166" s="8" t="s">
        <v>60</v>
      </c>
      <c r="C166" s="8" t="s">
        <v>208</v>
      </c>
      <c r="D166" s="8" t="s">
        <v>79</v>
      </c>
      <c r="E166" s="16" t="s">
        <v>302</v>
      </c>
      <c r="F166" s="14">
        <v>145.9</v>
      </c>
      <c r="G166" s="14">
        <v>145.9</v>
      </c>
      <c r="H166" s="14">
        <v>145.9</v>
      </c>
    </row>
    <row r="167" spans="1:8" ht="47.25">
      <c r="A167" s="8" t="s">
        <v>25</v>
      </c>
      <c r="B167" s="8" t="s">
        <v>60</v>
      </c>
      <c r="C167" s="8" t="s">
        <v>505</v>
      </c>
      <c r="D167" s="8" t="s">
        <v>76</v>
      </c>
      <c r="E167" s="16" t="s">
        <v>506</v>
      </c>
      <c r="F167" s="14">
        <f>F168</f>
        <v>258</v>
      </c>
      <c r="G167" s="14">
        <f t="shared" ref="G167:H167" si="79">G168</f>
        <v>0</v>
      </c>
      <c r="H167" s="14">
        <f t="shared" si="79"/>
        <v>0</v>
      </c>
    </row>
    <row r="168" spans="1:8" ht="31.5">
      <c r="A168" s="8" t="s">
        <v>25</v>
      </c>
      <c r="B168" s="8" t="s">
        <v>60</v>
      </c>
      <c r="C168" s="8" t="s">
        <v>505</v>
      </c>
      <c r="D168" s="8" t="s">
        <v>79</v>
      </c>
      <c r="E168" s="16" t="s">
        <v>302</v>
      </c>
      <c r="F168" s="14">
        <v>258</v>
      </c>
      <c r="G168" s="14">
        <v>0</v>
      </c>
      <c r="H168" s="14">
        <v>0</v>
      </c>
    </row>
    <row r="169" spans="1:8" ht="47.25">
      <c r="A169" s="8" t="s">
        <v>25</v>
      </c>
      <c r="B169" s="8" t="s">
        <v>60</v>
      </c>
      <c r="C169" s="8" t="s">
        <v>356</v>
      </c>
      <c r="D169" s="8" t="s">
        <v>76</v>
      </c>
      <c r="E169" s="16" t="s">
        <v>357</v>
      </c>
      <c r="F169" s="14">
        <f>F170</f>
        <v>4457.3999999999996</v>
      </c>
      <c r="G169" s="14">
        <f t="shared" ref="G169:H169" si="80">G170</f>
        <v>0</v>
      </c>
      <c r="H169" s="14">
        <f t="shared" si="80"/>
        <v>0</v>
      </c>
    </row>
    <row r="170" spans="1:8" ht="31.5">
      <c r="A170" s="8" t="s">
        <v>25</v>
      </c>
      <c r="B170" s="8" t="s">
        <v>60</v>
      </c>
      <c r="C170" s="8" t="s">
        <v>356</v>
      </c>
      <c r="D170" s="8" t="s">
        <v>79</v>
      </c>
      <c r="E170" s="16" t="s">
        <v>302</v>
      </c>
      <c r="F170" s="14">
        <f>6000-1542.6</f>
        <v>4457.3999999999996</v>
      </c>
      <c r="G170" s="14">
        <v>0</v>
      </c>
      <c r="H170" s="14">
        <v>0</v>
      </c>
    </row>
    <row r="171" spans="1:8" ht="31.5">
      <c r="A171" s="8" t="s">
        <v>25</v>
      </c>
      <c r="B171" s="8" t="s">
        <v>60</v>
      </c>
      <c r="C171" s="8" t="s">
        <v>277</v>
      </c>
      <c r="D171" s="8" t="s">
        <v>76</v>
      </c>
      <c r="E171" s="16" t="s">
        <v>358</v>
      </c>
      <c r="F171" s="14">
        <f>F172</f>
        <v>0</v>
      </c>
      <c r="G171" s="14">
        <f t="shared" ref="G171:H171" si="81">G172</f>
        <v>258</v>
      </c>
      <c r="H171" s="14">
        <f t="shared" si="81"/>
        <v>258</v>
      </c>
    </row>
    <row r="172" spans="1:8" ht="31.5">
      <c r="A172" s="8" t="s">
        <v>25</v>
      </c>
      <c r="B172" s="8" t="s">
        <v>60</v>
      </c>
      <c r="C172" s="8" t="s">
        <v>277</v>
      </c>
      <c r="D172" s="8" t="s">
        <v>79</v>
      </c>
      <c r="E172" s="16" t="s">
        <v>302</v>
      </c>
      <c r="F172" s="14">
        <f>258-258</f>
        <v>0</v>
      </c>
      <c r="G172" s="14">
        <v>258</v>
      </c>
      <c r="H172" s="14">
        <v>258</v>
      </c>
    </row>
    <row r="173" spans="1:8" ht="31.5">
      <c r="A173" s="8" t="s">
        <v>25</v>
      </c>
      <c r="B173" s="8" t="s">
        <v>60</v>
      </c>
      <c r="C173" s="8" t="s">
        <v>486</v>
      </c>
      <c r="D173" s="8" t="s">
        <v>76</v>
      </c>
      <c r="E173" s="16" t="s">
        <v>485</v>
      </c>
      <c r="F173" s="14">
        <f>F174</f>
        <v>1053.0999999999999</v>
      </c>
      <c r="G173" s="14">
        <f t="shared" ref="G173:H173" si="82">G174</f>
        <v>0</v>
      </c>
      <c r="H173" s="14">
        <f t="shared" si="82"/>
        <v>0</v>
      </c>
    </row>
    <row r="174" spans="1:8" ht="31.5">
      <c r="A174" s="8" t="s">
        <v>25</v>
      </c>
      <c r="B174" s="8" t="s">
        <v>60</v>
      </c>
      <c r="C174" s="8" t="s">
        <v>486</v>
      </c>
      <c r="D174" s="8" t="s">
        <v>79</v>
      </c>
      <c r="E174" s="16" t="s">
        <v>302</v>
      </c>
      <c r="F174" s="14">
        <v>1053.0999999999999</v>
      </c>
      <c r="G174" s="14">
        <v>0</v>
      </c>
      <c r="H174" s="14">
        <v>0</v>
      </c>
    </row>
    <row r="175" spans="1:8" ht="63">
      <c r="A175" s="8" t="s">
        <v>25</v>
      </c>
      <c r="B175" s="8" t="s">
        <v>60</v>
      </c>
      <c r="C175" s="8" t="s">
        <v>321</v>
      </c>
      <c r="D175" s="12" t="s">
        <v>76</v>
      </c>
      <c r="E175" s="16" t="s">
        <v>322</v>
      </c>
      <c r="F175" s="14">
        <f>F176</f>
        <v>765.8</v>
      </c>
      <c r="G175" s="14">
        <f t="shared" ref="G175:H176" si="83">G176</f>
        <v>265.8</v>
      </c>
      <c r="H175" s="14">
        <f t="shared" si="83"/>
        <v>304</v>
      </c>
    </row>
    <row r="176" spans="1:8" ht="47.25">
      <c r="A176" s="8" t="s">
        <v>25</v>
      </c>
      <c r="B176" s="8" t="s">
        <v>60</v>
      </c>
      <c r="C176" s="8" t="s">
        <v>209</v>
      </c>
      <c r="D176" s="8" t="s">
        <v>76</v>
      </c>
      <c r="E176" s="16" t="s">
        <v>153</v>
      </c>
      <c r="F176" s="14">
        <f>F177</f>
        <v>765.8</v>
      </c>
      <c r="G176" s="14">
        <f t="shared" si="83"/>
        <v>265.8</v>
      </c>
      <c r="H176" s="14">
        <f t="shared" si="83"/>
        <v>304</v>
      </c>
    </row>
    <row r="177" spans="1:8" ht="31.5">
      <c r="A177" s="8" t="s">
        <v>25</v>
      </c>
      <c r="B177" s="8" t="s">
        <v>60</v>
      </c>
      <c r="C177" s="8" t="s">
        <v>209</v>
      </c>
      <c r="D177" s="8" t="s">
        <v>79</v>
      </c>
      <c r="E177" s="16" t="s">
        <v>302</v>
      </c>
      <c r="F177" s="14">
        <f>265.8+500</f>
        <v>765.8</v>
      </c>
      <c r="G177" s="14">
        <v>265.8</v>
      </c>
      <c r="H177" s="14">
        <v>304</v>
      </c>
    </row>
    <row r="178" spans="1:8">
      <c r="A178" s="8" t="s">
        <v>25</v>
      </c>
      <c r="B178" s="8" t="s">
        <v>46</v>
      </c>
      <c r="C178" s="8" t="s">
        <v>76</v>
      </c>
      <c r="D178" s="8" t="s">
        <v>76</v>
      </c>
      <c r="E178" s="16" t="s">
        <v>37</v>
      </c>
      <c r="F178" s="14">
        <f>F187+F179</f>
        <v>16556.699999999997</v>
      </c>
      <c r="G178" s="14">
        <f>G187+G179</f>
        <v>15444.3</v>
      </c>
      <c r="H178" s="14">
        <f>H187+H179</f>
        <v>15444.3</v>
      </c>
    </row>
    <row r="179" spans="1:8">
      <c r="A179" s="17" t="s">
        <v>25</v>
      </c>
      <c r="B179" s="17" t="s">
        <v>290</v>
      </c>
      <c r="C179" s="18"/>
      <c r="D179" s="18"/>
      <c r="E179" s="16" t="s">
        <v>291</v>
      </c>
      <c r="F179" s="14">
        <f>F180</f>
        <v>15486.099999999999</v>
      </c>
      <c r="G179" s="14">
        <f t="shared" ref="G179:H183" si="84">G180</f>
        <v>15444.3</v>
      </c>
      <c r="H179" s="14">
        <f t="shared" si="84"/>
        <v>15444.3</v>
      </c>
    </row>
    <row r="180" spans="1:8" ht="47.25">
      <c r="A180" s="17" t="s">
        <v>25</v>
      </c>
      <c r="B180" s="17" t="s">
        <v>290</v>
      </c>
      <c r="C180" s="18" t="s">
        <v>210</v>
      </c>
      <c r="D180" s="18"/>
      <c r="E180" s="25" t="s">
        <v>128</v>
      </c>
      <c r="F180" s="14">
        <f>F181</f>
        <v>15486.099999999999</v>
      </c>
      <c r="G180" s="14">
        <f t="shared" si="84"/>
        <v>15444.3</v>
      </c>
      <c r="H180" s="14">
        <f t="shared" si="84"/>
        <v>15444.3</v>
      </c>
    </row>
    <row r="181" spans="1:8" ht="47.25">
      <c r="A181" s="17" t="s">
        <v>25</v>
      </c>
      <c r="B181" s="17" t="s">
        <v>290</v>
      </c>
      <c r="C181" s="18" t="s">
        <v>211</v>
      </c>
      <c r="D181" s="18"/>
      <c r="E181" s="25" t="s">
        <v>129</v>
      </c>
      <c r="F181" s="14">
        <f>F182</f>
        <v>15486.099999999999</v>
      </c>
      <c r="G181" s="14">
        <f t="shared" si="84"/>
        <v>15444.3</v>
      </c>
      <c r="H181" s="14">
        <f t="shared" si="84"/>
        <v>15444.3</v>
      </c>
    </row>
    <row r="182" spans="1:8" ht="31.5">
      <c r="A182" s="17" t="s">
        <v>25</v>
      </c>
      <c r="B182" s="17" t="s">
        <v>290</v>
      </c>
      <c r="C182" s="18" t="s">
        <v>370</v>
      </c>
      <c r="D182" s="1"/>
      <c r="E182" s="15" t="s">
        <v>371</v>
      </c>
      <c r="F182" s="14">
        <f>F183+F185</f>
        <v>15486.099999999999</v>
      </c>
      <c r="G182" s="14">
        <f t="shared" ref="G182:H182" si="85">G183+G185</f>
        <v>15444.3</v>
      </c>
      <c r="H182" s="14">
        <f t="shared" si="85"/>
        <v>15444.3</v>
      </c>
    </row>
    <row r="183" spans="1:8" ht="31.5">
      <c r="A183" s="17" t="s">
        <v>25</v>
      </c>
      <c r="B183" s="17" t="s">
        <v>290</v>
      </c>
      <c r="C183" s="18" t="s">
        <v>212</v>
      </c>
      <c r="D183" s="18"/>
      <c r="E183" s="25" t="s">
        <v>157</v>
      </c>
      <c r="F183" s="14">
        <f>F184</f>
        <v>15444.3</v>
      </c>
      <c r="G183" s="14">
        <f t="shared" si="84"/>
        <v>15444.3</v>
      </c>
      <c r="H183" s="14">
        <f t="shared" si="84"/>
        <v>15444.3</v>
      </c>
    </row>
    <row r="184" spans="1:8" ht="31.5">
      <c r="A184" s="17" t="s">
        <v>25</v>
      </c>
      <c r="B184" s="17" t="s">
        <v>290</v>
      </c>
      <c r="C184" s="18" t="s">
        <v>212</v>
      </c>
      <c r="D184" s="1">
        <v>600</v>
      </c>
      <c r="E184" s="15" t="s">
        <v>97</v>
      </c>
      <c r="F184" s="14">
        <v>15444.3</v>
      </c>
      <c r="G184" s="14">
        <v>15444.3</v>
      </c>
      <c r="H184" s="14">
        <v>15444.3</v>
      </c>
    </row>
    <row r="185" spans="1:8" ht="31.5">
      <c r="A185" s="17" t="s">
        <v>25</v>
      </c>
      <c r="B185" s="17" t="s">
        <v>290</v>
      </c>
      <c r="C185" s="8" t="s">
        <v>518</v>
      </c>
      <c r="D185" s="8" t="s">
        <v>76</v>
      </c>
      <c r="E185" s="16" t="s">
        <v>519</v>
      </c>
      <c r="F185" s="14">
        <f>F186</f>
        <v>41.8</v>
      </c>
      <c r="G185" s="14">
        <f t="shared" ref="G185:H185" si="86">G186</f>
        <v>0</v>
      </c>
      <c r="H185" s="14">
        <f t="shared" si="86"/>
        <v>0</v>
      </c>
    </row>
    <row r="186" spans="1:8" ht="31.5">
      <c r="A186" s="17" t="s">
        <v>25</v>
      </c>
      <c r="B186" s="17" t="s">
        <v>290</v>
      </c>
      <c r="C186" s="8" t="s">
        <v>518</v>
      </c>
      <c r="D186" s="8" t="s">
        <v>373</v>
      </c>
      <c r="E186" s="16" t="s">
        <v>374</v>
      </c>
      <c r="F186" s="14">
        <v>41.8</v>
      </c>
      <c r="G186" s="14">
        <v>0</v>
      </c>
      <c r="H186" s="14">
        <v>0</v>
      </c>
    </row>
    <row r="187" spans="1:8">
      <c r="A187" s="8" t="s">
        <v>25</v>
      </c>
      <c r="B187" s="8" t="s">
        <v>47</v>
      </c>
      <c r="C187" s="8" t="s">
        <v>76</v>
      </c>
      <c r="D187" s="8" t="s">
        <v>76</v>
      </c>
      <c r="E187" s="16" t="s">
        <v>465</v>
      </c>
      <c r="F187" s="14">
        <f>F188</f>
        <v>1070.5999999999999</v>
      </c>
      <c r="G187" s="14">
        <f t="shared" ref="G187:H191" si="87">G188</f>
        <v>0</v>
      </c>
      <c r="H187" s="14">
        <f t="shared" si="87"/>
        <v>0</v>
      </c>
    </row>
    <row r="188" spans="1:8" ht="47.25">
      <c r="A188" s="8" t="s">
        <v>25</v>
      </c>
      <c r="B188" s="8" t="s">
        <v>47</v>
      </c>
      <c r="C188" s="8" t="s">
        <v>248</v>
      </c>
      <c r="D188" s="8" t="s">
        <v>76</v>
      </c>
      <c r="E188" s="16" t="s">
        <v>359</v>
      </c>
      <c r="F188" s="14">
        <f>F189</f>
        <v>1070.5999999999999</v>
      </c>
      <c r="G188" s="14">
        <f t="shared" si="87"/>
        <v>0</v>
      </c>
      <c r="H188" s="14">
        <f t="shared" si="87"/>
        <v>0</v>
      </c>
    </row>
    <row r="189" spans="1:8" ht="78.75">
      <c r="A189" s="8" t="s">
        <v>25</v>
      </c>
      <c r="B189" s="8" t="s">
        <v>47</v>
      </c>
      <c r="C189" s="8" t="s">
        <v>360</v>
      </c>
      <c r="D189" s="8" t="s">
        <v>76</v>
      </c>
      <c r="E189" s="16" t="s">
        <v>361</v>
      </c>
      <c r="F189" s="14">
        <f>F190</f>
        <v>1070.5999999999999</v>
      </c>
      <c r="G189" s="14">
        <f t="shared" si="87"/>
        <v>0</v>
      </c>
      <c r="H189" s="14">
        <f t="shared" si="87"/>
        <v>0</v>
      </c>
    </row>
    <row r="190" spans="1:8" ht="94.5">
      <c r="A190" s="8" t="s">
        <v>25</v>
      </c>
      <c r="B190" s="8" t="s">
        <v>47</v>
      </c>
      <c r="C190" s="8">
        <v>130100000</v>
      </c>
      <c r="D190" s="12" t="s">
        <v>76</v>
      </c>
      <c r="E190" s="16" t="s">
        <v>362</v>
      </c>
      <c r="F190" s="14">
        <f>F191</f>
        <v>1070.5999999999999</v>
      </c>
      <c r="G190" s="14">
        <f t="shared" si="87"/>
        <v>0</v>
      </c>
      <c r="H190" s="14">
        <f t="shared" si="87"/>
        <v>0</v>
      </c>
    </row>
    <row r="191" spans="1:8" ht="94.5">
      <c r="A191" s="8" t="s">
        <v>25</v>
      </c>
      <c r="B191" s="8" t="s">
        <v>47</v>
      </c>
      <c r="C191" s="8" t="s">
        <v>363</v>
      </c>
      <c r="D191" s="8" t="s">
        <v>76</v>
      </c>
      <c r="E191" s="16" t="s">
        <v>364</v>
      </c>
      <c r="F191" s="14">
        <f>F192</f>
        <v>1070.5999999999999</v>
      </c>
      <c r="G191" s="14">
        <f t="shared" si="87"/>
        <v>0</v>
      </c>
      <c r="H191" s="14">
        <f t="shared" si="87"/>
        <v>0</v>
      </c>
    </row>
    <row r="192" spans="1:8" ht="31.5">
      <c r="A192" s="8" t="s">
        <v>25</v>
      </c>
      <c r="B192" s="8" t="s">
        <v>47</v>
      </c>
      <c r="C192" s="8" t="s">
        <v>363</v>
      </c>
      <c r="D192" s="8" t="s">
        <v>79</v>
      </c>
      <c r="E192" s="16" t="s">
        <v>302</v>
      </c>
      <c r="F192" s="14">
        <f>811.1+259.5</f>
        <v>1070.5999999999999</v>
      </c>
      <c r="G192" s="14">
        <v>0</v>
      </c>
      <c r="H192" s="14">
        <v>0</v>
      </c>
    </row>
    <row r="193" spans="1:8">
      <c r="A193" s="8" t="s">
        <v>25</v>
      </c>
      <c r="B193" s="8" t="s">
        <v>50</v>
      </c>
      <c r="C193" s="8" t="s">
        <v>76</v>
      </c>
      <c r="D193" s="8" t="s">
        <v>76</v>
      </c>
      <c r="E193" s="15" t="s">
        <v>92</v>
      </c>
      <c r="F193" s="14">
        <f>F194</f>
        <v>23021.199999999997</v>
      </c>
      <c r="G193" s="14">
        <f t="shared" ref="G193:H195" si="88">G194</f>
        <v>22473.200000000001</v>
      </c>
      <c r="H193" s="14">
        <f t="shared" si="88"/>
        <v>22485.3</v>
      </c>
    </row>
    <row r="194" spans="1:8">
      <c r="A194" s="8" t="s">
        <v>25</v>
      </c>
      <c r="B194" s="8" t="s">
        <v>51</v>
      </c>
      <c r="C194" s="8" t="s">
        <v>76</v>
      </c>
      <c r="D194" s="8" t="s">
        <v>76</v>
      </c>
      <c r="E194" s="16" t="s">
        <v>18</v>
      </c>
      <c r="F194" s="14">
        <f>F195</f>
        <v>23021.199999999997</v>
      </c>
      <c r="G194" s="14">
        <f t="shared" si="88"/>
        <v>22473.200000000001</v>
      </c>
      <c r="H194" s="14">
        <f t="shared" si="88"/>
        <v>22485.3</v>
      </c>
    </row>
    <row r="195" spans="1:8" ht="47.25">
      <c r="A195" s="8" t="s">
        <v>25</v>
      </c>
      <c r="B195" s="8" t="s">
        <v>51</v>
      </c>
      <c r="C195" s="8" t="s">
        <v>210</v>
      </c>
      <c r="D195" s="8" t="s">
        <v>76</v>
      </c>
      <c r="E195" s="16" t="s">
        <v>365</v>
      </c>
      <c r="F195" s="14">
        <f>F196</f>
        <v>23021.199999999997</v>
      </c>
      <c r="G195" s="14">
        <f t="shared" si="88"/>
        <v>22473.200000000001</v>
      </c>
      <c r="H195" s="14">
        <f t="shared" si="88"/>
        <v>22485.3</v>
      </c>
    </row>
    <row r="196" spans="1:8" ht="47.25">
      <c r="A196" s="8" t="s">
        <v>25</v>
      </c>
      <c r="B196" s="8" t="s">
        <v>51</v>
      </c>
      <c r="C196" s="8" t="s">
        <v>211</v>
      </c>
      <c r="D196" s="8" t="s">
        <v>76</v>
      </c>
      <c r="E196" s="16" t="s">
        <v>129</v>
      </c>
      <c r="F196" s="14">
        <f>F197+F206+F215</f>
        <v>23021.199999999997</v>
      </c>
      <c r="G196" s="14">
        <f>G197+G206+G215</f>
        <v>22473.200000000001</v>
      </c>
      <c r="H196" s="14">
        <f>H197+H206+H215</f>
        <v>22485.3</v>
      </c>
    </row>
    <row r="197" spans="1:8" ht="31.5">
      <c r="A197" s="8" t="s">
        <v>25</v>
      </c>
      <c r="B197" s="8" t="s">
        <v>51</v>
      </c>
      <c r="C197" s="8" t="s">
        <v>366</v>
      </c>
      <c r="D197" s="12" t="s">
        <v>76</v>
      </c>
      <c r="E197" s="16" t="s">
        <v>367</v>
      </c>
      <c r="F197" s="14">
        <f>F198+F200+F202</f>
        <v>9097.7999999999993</v>
      </c>
      <c r="G197" s="14">
        <f t="shared" ref="G197:H197" si="89">G198+G200+G202</f>
        <v>9108.6999999999989</v>
      </c>
      <c r="H197" s="14">
        <f t="shared" si="89"/>
        <v>9119.6999999999989</v>
      </c>
    </row>
    <row r="198" spans="1:8" ht="31.5">
      <c r="A198" s="8" t="s">
        <v>25</v>
      </c>
      <c r="B198" s="8" t="s">
        <v>51</v>
      </c>
      <c r="C198" s="8" t="s">
        <v>215</v>
      </c>
      <c r="D198" s="8" t="s">
        <v>76</v>
      </c>
      <c r="E198" s="16" t="s">
        <v>368</v>
      </c>
      <c r="F198" s="14">
        <f>F199</f>
        <v>155.1</v>
      </c>
      <c r="G198" s="14">
        <f t="shared" ref="G198:H198" si="90">G199</f>
        <v>160.6</v>
      </c>
      <c r="H198" s="14">
        <f t="shared" si="90"/>
        <v>166.1</v>
      </c>
    </row>
    <row r="199" spans="1:8" ht="31.5">
      <c r="A199" s="8" t="s">
        <v>25</v>
      </c>
      <c r="B199" s="8" t="s">
        <v>51</v>
      </c>
      <c r="C199" s="8" t="s">
        <v>215</v>
      </c>
      <c r="D199" s="8" t="s">
        <v>79</v>
      </c>
      <c r="E199" s="16" t="s">
        <v>302</v>
      </c>
      <c r="F199" s="14">
        <v>155.1</v>
      </c>
      <c r="G199" s="14">
        <v>160.6</v>
      </c>
      <c r="H199" s="14">
        <v>166.1</v>
      </c>
    </row>
    <row r="200" spans="1:8" ht="47.25">
      <c r="A200" s="8" t="s">
        <v>25</v>
      </c>
      <c r="B200" s="8" t="s">
        <v>51</v>
      </c>
      <c r="C200" s="8" t="s">
        <v>278</v>
      </c>
      <c r="D200" s="8" t="s">
        <v>76</v>
      </c>
      <c r="E200" s="16" t="s">
        <v>130</v>
      </c>
      <c r="F200" s="14">
        <f>F201</f>
        <v>155.30000000000001</v>
      </c>
      <c r="G200" s="14">
        <f t="shared" ref="G200:H200" si="91">G201</f>
        <v>160.69999999999999</v>
      </c>
      <c r="H200" s="14">
        <f t="shared" si="91"/>
        <v>166.2</v>
      </c>
    </row>
    <row r="201" spans="1:8" ht="31.5">
      <c r="A201" s="8" t="s">
        <v>25</v>
      </c>
      <c r="B201" s="8" t="s">
        <v>51</v>
      </c>
      <c r="C201" s="8" t="s">
        <v>278</v>
      </c>
      <c r="D201" s="8" t="s">
        <v>79</v>
      </c>
      <c r="E201" s="16" t="s">
        <v>302</v>
      </c>
      <c r="F201" s="14">
        <v>155.30000000000001</v>
      </c>
      <c r="G201" s="14">
        <v>160.69999999999999</v>
      </c>
      <c r="H201" s="14">
        <v>166.2</v>
      </c>
    </row>
    <row r="202" spans="1:8">
      <c r="A202" s="8" t="s">
        <v>25</v>
      </c>
      <c r="B202" s="8" t="s">
        <v>51</v>
      </c>
      <c r="C202" s="8" t="s">
        <v>216</v>
      </c>
      <c r="D202" s="8" t="s">
        <v>76</v>
      </c>
      <c r="E202" s="16" t="s">
        <v>369</v>
      </c>
      <c r="F202" s="14">
        <f>F203+F204+F205</f>
        <v>8787.4</v>
      </c>
      <c r="G202" s="14">
        <f t="shared" ref="G202:H202" si="92">G203+G204+G205</f>
        <v>8787.4</v>
      </c>
      <c r="H202" s="14">
        <f t="shared" si="92"/>
        <v>8787.4</v>
      </c>
    </row>
    <row r="203" spans="1:8" ht="78.75">
      <c r="A203" s="8" t="s">
        <v>25</v>
      </c>
      <c r="B203" s="8" t="s">
        <v>51</v>
      </c>
      <c r="C203" s="8" t="s">
        <v>216</v>
      </c>
      <c r="D203" s="8" t="s">
        <v>78</v>
      </c>
      <c r="E203" s="16" t="s">
        <v>3</v>
      </c>
      <c r="F203" s="14">
        <v>7092.8</v>
      </c>
      <c r="G203" s="14">
        <v>7092.8</v>
      </c>
      <c r="H203" s="14">
        <v>7092.8</v>
      </c>
    </row>
    <row r="204" spans="1:8" ht="31.5">
      <c r="A204" s="8" t="s">
        <v>25</v>
      </c>
      <c r="B204" s="8" t="s">
        <v>51</v>
      </c>
      <c r="C204" s="8" t="s">
        <v>216</v>
      </c>
      <c r="D204" s="8" t="s">
        <v>79</v>
      </c>
      <c r="E204" s="16" t="s">
        <v>302</v>
      </c>
      <c r="F204" s="14">
        <v>1600.7</v>
      </c>
      <c r="G204" s="14">
        <v>1600.7</v>
      </c>
      <c r="H204" s="14">
        <v>1600.7</v>
      </c>
    </row>
    <row r="205" spans="1:8">
      <c r="A205" s="8" t="s">
        <v>25</v>
      </c>
      <c r="B205" s="8" t="s">
        <v>51</v>
      </c>
      <c r="C205" s="8" t="s">
        <v>216</v>
      </c>
      <c r="D205" s="8" t="s">
        <v>80</v>
      </c>
      <c r="E205" s="16" t="s">
        <v>81</v>
      </c>
      <c r="F205" s="14">
        <v>93.9</v>
      </c>
      <c r="G205" s="14">
        <v>93.9</v>
      </c>
      <c r="H205" s="14">
        <v>93.9</v>
      </c>
    </row>
    <row r="206" spans="1:8" ht="31.5">
      <c r="A206" s="17" t="s">
        <v>25</v>
      </c>
      <c r="B206" s="17" t="s">
        <v>51</v>
      </c>
      <c r="C206" s="18" t="s">
        <v>460</v>
      </c>
      <c r="D206" s="1"/>
      <c r="E206" s="15" t="s">
        <v>461</v>
      </c>
      <c r="F206" s="14">
        <f>F207+F209+F211+F213</f>
        <v>13891.3</v>
      </c>
      <c r="G206" s="14">
        <f t="shared" ref="G206:H206" si="93">G207+G209+G211+G213</f>
        <v>13331.3</v>
      </c>
      <c r="H206" s="14">
        <f t="shared" si="93"/>
        <v>13331.3</v>
      </c>
    </row>
    <row r="207" spans="1:8" ht="31.5">
      <c r="A207" s="17" t="s">
        <v>25</v>
      </c>
      <c r="B207" s="17" t="s">
        <v>51</v>
      </c>
      <c r="C207" s="18" t="s">
        <v>213</v>
      </c>
      <c r="D207" s="18"/>
      <c r="E207" s="25" t="s">
        <v>131</v>
      </c>
      <c r="F207" s="14">
        <f>F208</f>
        <v>13331.3</v>
      </c>
      <c r="G207" s="14">
        <f t="shared" ref="G207:H207" si="94">G208</f>
        <v>13331.3</v>
      </c>
      <c r="H207" s="14">
        <f t="shared" si="94"/>
        <v>13331.3</v>
      </c>
    </row>
    <row r="208" spans="1:8" ht="31.5">
      <c r="A208" s="17" t="s">
        <v>25</v>
      </c>
      <c r="B208" s="17" t="s">
        <v>51</v>
      </c>
      <c r="C208" s="18" t="s">
        <v>213</v>
      </c>
      <c r="D208" s="1">
        <v>600</v>
      </c>
      <c r="E208" s="15" t="s">
        <v>97</v>
      </c>
      <c r="F208" s="14">
        <v>13331.3</v>
      </c>
      <c r="G208" s="14">
        <v>13331.3</v>
      </c>
      <c r="H208" s="14">
        <v>13331.3</v>
      </c>
    </row>
    <row r="209" spans="1:8" ht="63">
      <c r="A209" s="17" t="s">
        <v>25</v>
      </c>
      <c r="B209" s="17" t="s">
        <v>51</v>
      </c>
      <c r="C209" s="18" t="s">
        <v>512</v>
      </c>
      <c r="D209" s="1"/>
      <c r="E209" s="25" t="s">
        <v>513</v>
      </c>
      <c r="F209" s="14">
        <f>F210</f>
        <v>527</v>
      </c>
      <c r="G209" s="14">
        <f t="shared" ref="G209:H209" si="95">G210</f>
        <v>0</v>
      </c>
      <c r="H209" s="14">
        <f t="shared" si="95"/>
        <v>0</v>
      </c>
    </row>
    <row r="210" spans="1:8" ht="31.5">
      <c r="A210" s="17" t="s">
        <v>25</v>
      </c>
      <c r="B210" s="17" t="s">
        <v>51</v>
      </c>
      <c r="C210" s="18" t="s">
        <v>512</v>
      </c>
      <c r="D210" s="1">
        <v>600</v>
      </c>
      <c r="E210" s="15" t="s">
        <v>97</v>
      </c>
      <c r="F210" s="14">
        <v>527</v>
      </c>
      <c r="G210" s="14">
        <v>0</v>
      </c>
      <c r="H210" s="14">
        <v>0</v>
      </c>
    </row>
    <row r="211" spans="1:8" ht="42.6" customHeight="1">
      <c r="A211" s="17" t="s">
        <v>25</v>
      </c>
      <c r="B211" s="17" t="s">
        <v>51</v>
      </c>
      <c r="C211" s="18" t="s">
        <v>514</v>
      </c>
      <c r="D211" s="1"/>
      <c r="E211" s="25" t="s">
        <v>515</v>
      </c>
      <c r="F211" s="14">
        <f>F212</f>
        <v>32</v>
      </c>
      <c r="G211" s="14">
        <f t="shared" ref="G211:H211" si="96">G212</f>
        <v>0</v>
      </c>
      <c r="H211" s="14">
        <f t="shared" si="96"/>
        <v>0</v>
      </c>
    </row>
    <row r="212" spans="1:8" ht="31.5">
      <c r="A212" s="17" t="s">
        <v>25</v>
      </c>
      <c r="B212" s="17" t="s">
        <v>51</v>
      </c>
      <c r="C212" s="18" t="s">
        <v>514</v>
      </c>
      <c r="D212" s="1">
        <v>600</v>
      </c>
      <c r="E212" s="15" t="s">
        <v>97</v>
      </c>
      <c r="F212" s="14">
        <v>32</v>
      </c>
      <c r="G212" s="14">
        <v>0</v>
      </c>
      <c r="H212" s="14">
        <v>0</v>
      </c>
    </row>
    <row r="213" spans="1:8" ht="31.5">
      <c r="A213" s="17" t="s">
        <v>25</v>
      </c>
      <c r="B213" s="17" t="s">
        <v>51</v>
      </c>
      <c r="C213" s="18" t="s">
        <v>516</v>
      </c>
      <c r="D213" s="1"/>
      <c r="E213" s="25" t="s">
        <v>517</v>
      </c>
      <c r="F213" s="14">
        <f>F214</f>
        <v>1</v>
      </c>
      <c r="G213" s="14">
        <f t="shared" ref="G213:H213" si="97">G214</f>
        <v>0</v>
      </c>
      <c r="H213" s="14">
        <f t="shared" si="97"/>
        <v>0</v>
      </c>
    </row>
    <row r="214" spans="1:8" ht="31.5">
      <c r="A214" s="17" t="s">
        <v>25</v>
      </c>
      <c r="B214" s="17" t="s">
        <v>51</v>
      </c>
      <c r="C214" s="18" t="s">
        <v>516</v>
      </c>
      <c r="D214" s="1">
        <v>600</v>
      </c>
      <c r="E214" s="15" t="s">
        <v>97</v>
      </c>
      <c r="F214" s="14">
        <v>1</v>
      </c>
      <c r="G214" s="14">
        <v>0</v>
      </c>
      <c r="H214" s="14">
        <v>0</v>
      </c>
    </row>
    <row r="215" spans="1:8" ht="31.5">
      <c r="A215" s="8" t="s">
        <v>25</v>
      </c>
      <c r="B215" s="8" t="s">
        <v>51</v>
      </c>
      <c r="C215" s="8" t="s">
        <v>370</v>
      </c>
      <c r="D215" s="12" t="s">
        <v>76</v>
      </c>
      <c r="E215" s="16" t="s">
        <v>371</v>
      </c>
      <c r="F215" s="14">
        <f>F216</f>
        <v>32.1</v>
      </c>
      <c r="G215" s="14">
        <f t="shared" ref="G215:H215" si="98">G216</f>
        <v>33.200000000000003</v>
      </c>
      <c r="H215" s="14">
        <f t="shared" si="98"/>
        <v>34.299999999999997</v>
      </c>
    </row>
    <row r="216" spans="1:8" ht="63">
      <c r="A216" s="8" t="s">
        <v>25</v>
      </c>
      <c r="B216" s="8" t="s">
        <v>51</v>
      </c>
      <c r="C216" s="8" t="s">
        <v>214</v>
      </c>
      <c r="D216" s="8" t="s">
        <v>76</v>
      </c>
      <c r="E216" s="16" t="s">
        <v>372</v>
      </c>
      <c r="F216" s="14">
        <f>F217</f>
        <v>32.1</v>
      </c>
      <c r="G216" s="14">
        <f t="shared" ref="G216:H216" si="99">G217</f>
        <v>33.200000000000003</v>
      </c>
      <c r="H216" s="14">
        <f t="shared" si="99"/>
        <v>34.299999999999997</v>
      </c>
    </row>
    <row r="217" spans="1:8" ht="31.5">
      <c r="A217" s="8" t="s">
        <v>25</v>
      </c>
      <c r="B217" s="8" t="s">
        <v>51</v>
      </c>
      <c r="C217" s="8" t="s">
        <v>214</v>
      </c>
      <c r="D217" s="8" t="s">
        <v>373</v>
      </c>
      <c r="E217" s="16" t="s">
        <v>374</v>
      </c>
      <c r="F217" s="14">
        <v>32.1</v>
      </c>
      <c r="G217" s="14">
        <v>33.200000000000003</v>
      </c>
      <c r="H217" s="14">
        <v>34.299999999999997</v>
      </c>
    </row>
    <row r="218" spans="1:8">
      <c r="A218" s="8" t="s">
        <v>25</v>
      </c>
      <c r="B218" s="8" t="s">
        <v>48</v>
      </c>
      <c r="C218" s="8" t="s">
        <v>76</v>
      </c>
      <c r="D218" s="8" t="s">
        <v>76</v>
      </c>
      <c r="E218" s="25" t="s">
        <v>40</v>
      </c>
      <c r="F218" s="14">
        <f>F219+F225</f>
        <v>2515.1999999999998</v>
      </c>
      <c r="G218" s="14">
        <f t="shared" ref="G218:H218" si="100">G219+G225</f>
        <v>2527.6999999999998</v>
      </c>
      <c r="H218" s="14">
        <f t="shared" si="100"/>
        <v>2540.3000000000002</v>
      </c>
    </row>
    <row r="219" spans="1:8">
      <c r="A219" s="8" t="s">
        <v>25</v>
      </c>
      <c r="B219" s="8" t="s">
        <v>64</v>
      </c>
      <c r="C219" s="8" t="s">
        <v>76</v>
      </c>
      <c r="D219" s="8" t="s">
        <v>76</v>
      </c>
      <c r="E219" s="16" t="s">
        <v>41</v>
      </c>
      <c r="F219" s="14">
        <f>F220</f>
        <v>1773.5</v>
      </c>
      <c r="G219" s="14">
        <f t="shared" ref="G219:H223" si="101">G220</f>
        <v>1773.5</v>
      </c>
      <c r="H219" s="14">
        <f t="shared" si="101"/>
        <v>1773.5</v>
      </c>
    </row>
    <row r="220" spans="1:8" ht="47.25">
      <c r="A220" s="8" t="s">
        <v>25</v>
      </c>
      <c r="B220" s="8" t="s">
        <v>64</v>
      </c>
      <c r="C220" s="8" t="s">
        <v>168</v>
      </c>
      <c r="D220" s="8" t="s">
        <v>76</v>
      </c>
      <c r="E220" s="16" t="s">
        <v>299</v>
      </c>
      <c r="F220" s="14">
        <f>F221</f>
        <v>1773.5</v>
      </c>
      <c r="G220" s="14">
        <f t="shared" si="101"/>
        <v>1773.5</v>
      </c>
      <c r="H220" s="14">
        <f t="shared" si="101"/>
        <v>1773.5</v>
      </c>
    </row>
    <row r="221" spans="1:8" ht="31.5">
      <c r="A221" s="8" t="s">
        <v>25</v>
      </c>
      <c r="B221" s="8" t="s">
        <v>64</v>
      </c>
      <c r="C221" s="8" t="s">
        <v>217</v>
      </c>
      <c r="D221" s="8" t="s">
        <v>76</v>
      </c>
      <c r="E221" s="16" t="s">
        <v>132</v>
      </c>
      <c r="F221" s="14">
        <f>F222</f>
        <v>1773.5</v>
      </c>
      <c r="G221" s="14">
        <f t="shared" si="101"/>
        <v>1773.5</v>
      </c>
      <c r="H221" s="14">
        <f t="shared" si="101"/>
        <v>1773.5</v>
      </c>
    </row>
    <row r="222" spans="1:8" ht="47.25">
      <c r="A222" s="8" t="s">
        <v>25</v>
      </c>
      <c r="B222" s="8" t="s">
        <v>64</v>
      </c>
      <c r="C222" s="8" t="s">
        <v>375</v>
      </c>
      <c r="D222" s="12" t="s">
        <v>76</v>
      </c>
      <c r="E222" s="16" t="s">
        <v>376</v>
      </c>
      <c r="F222" s="14">
        <f>F223</f>
        <v>1773.5</v>
      </c>
      <c r="G222" s="14">
        <f t="shared" si="101"/>
        <v>1773.5</v>
      </c>
      <c r="H222" s="14">
        <f t="shared" si="101"/>
        <v>1773.5</v>
      </c>
    </row>
    <row r="223" spans="1:8" ht="63">
      <c r="A223" s="8" t="s">
        <v>25</v>
      </c>
      <c r="B223" s="8" t="s">
        <v>64</v>
      </c>
      <c r="C223" s="8" t="s">
        <v>218</v>
      </c>
      <c r="D223" s="8" t="s">
        <v>76</v>
      </c>
      <c r="E223" s="16" t="s">
        <v>77</v>
      </c>
      <c r="F223" s="14">
        <f>F224</f>
        <v>1773.5</v>
      </c>
      <c r="G223" s="14">
        <f t="shared" si="101"/>
        <v>1773.5</v>
      </c>
      <c r="H223" s="14">
        <f t="shared" si="101"/>
        <v>1773.5</v>
      </c>
    </row>
    <row r="224" spans="1:8">
      <c r="A224" s="8" t="s">
        <v>25</v>
      </c>
      <c r="B224" s="8" t="s">
        <v>64</v>
      </c>
      <c r="C224" s="8" t="s">
        <v>218</v>
      </c>
      <c r="D224" s="8" t="s">
        <v>83</v>
      </c>
      <c r="E224" s="16" t="s">
        <v>84</v>
      </c>
      <c r="F224" s="14">
        <v>1773.5</v>
      </c>
      <c r="G224" s="14">
        <v>1773.5</v>
      </c>
      <c r="H224" s="14">
        <v>1773.5</v>
      </c>
    </row>
    <row r="225" spans="1:8">
      <c r="A225" s="8" t="s">
        <v>25</v>
      </c>
      <c r="B225" s="8" t="s">
        <v>49</v>
      </c>
      <c r="C225" s="8" t="s">
        <v>76</v>
      </c>
      <c r="D225" s="8" t="s">
        <v>76</v>
      </c>
      <c r="E225" s="16" t="s">
        <v>43</v>
      </c>
      <c r="F225" s="14">
        <f>F226</f>
        <v>741.7</v>
      </c>
      <c r="G225" s="14">
        <f t="shared" ref="G225:H225" si="102">G226</f>
        <v>754.2</v>
      </c>
      <c r="H225" s="14">
        <f t="shared" si="102"/>
        <v>766.8</v>
      </c>
    </row>
    <row r="226" spans="1:8" ht="47.25">
      <c r="A226" s="8" t="s">
        <v>25</v>
      </c>
      <c r="B226" s="8" t="s">
        <v>49</v>
      </c>
      <c r="C226" s="8" t="s">
        <v>168</v>
      </c>
      <c r="D226" s="8" t="s">
        <v>76</v>
      </c>
      <c r="E226" s="16" t="s">
        <v>299</v>
      </c>
      <c r="F226" s="14">
        <f>F227+F231</f>
        <v>741.7</v>
      </c>
      <c r="G226" s="14">
        <f t="shared" ref="G226:H226" si="103">G227+G231</f>
        <v>754.2</v>
      </c>
      <c r="H226" s="14">
        <f t="shared" si="103"/>
        <v>766.8</v>
      </c>
    </row>
    <row r="227" spans="1:8" ht="63">
      <c r="A227" s="8" t="s">
        <v>25</v>
      </c>
      <c r="B227" s="8" t="s">
        <v>49</v>
      </c>
      <c r="C227" s="8" t="s">
        <v>181</v>
      </c>
      <c r="D227" s="8" t="s">
        <v>76</v>
      </c>
      <c r="E227" s="16" t="s">
        <v>133</v>
      </c>
      <c r="F227" s="14">
        <f>F228</f>
        <v>408</v>
      </c>
      <c r="G227" s="14">
        <f t="shared" ref="G227:H228" si="104">G228</f>
        <v>416.2</v>
      </c>
      <c r="H227" s="14">
        <f t="shared" si="104"/>
        <v>424.5</v>
      </c>
    </row>
    <row r="228" spans="1:8" ht="63">
      <c r="A228" s="8" t="s">
        <v>25</v>
      </c>
      <c r="B228" s="8" t="s">
        <v>49</v>
      </c>
      <c r="C228" s="8" t="s">
        <v>317</v>
      </c>
      <c r="D228" s="12" t="s">
        <v>76</v>
      </c>
      <c r="E228" s="16" t="s">
        <v>318</v>
      </c>
      <c r="F228" s="14">
        <f>F229</f>
        <v>408</v>
      </c>
      <c r="G228" s="14">
        <f t="shared" si="104"/>
        <v>416.2</v>
      </c>
      <c r="H228" s="14">
        <f t="shared" si="104"/>
        <v>424.5</v>
      </c>
    </row>
    <row r="229" spans="1:8" ht="47.25">
      <c r="A229" s="8" t="s">
        <v>25</v>
      </c>
      <c r="B229" s="8" t="s">
        <v>49</v>
      </c>
      <c r="C229" s="8" t="s">
        <v>219</v>
      </c>
      <c r="D229" s="8" t="s">
        <v>76</v>
      </c>
      <c r="E229" s="16" t="s">
        <v>377</v>
      </c>
      <c r="F229" s="14">
        <f>F230</f>
        <v>408</v>
      </c>
      <c r="G229" s="14">
        <f t="shared" ref="G229:H229" si="105">G230</f>
        <v>416.2</v>
      </c>
      <c r="H229" s="14">
        <f t="shared" si="105"/>
        <v>424.5</v>
      </c>
    </row>
    <row r="230" spans="1:8" ht="31.5">
      <c r="A230" s="8" t="s">
        <v>25</v>
      </c>
      <c r="B230" s="8" t="s">
        <v>49</v>
      </c>
      <c r="C230" s="8" t="s">
        <v>219</v>
      </c>
      <c r="D230" s="8" t="s">
        <v>373</v>
      </c>
      <c r="E230" s="16" t="s">
        <v>374</v>
      </c>
      <c r="F230" s="14">
        <v>408</v>
      </c>
      <c r="G230" s="14">
        <v>416.2</v>
      </c>
      <c r="H230" s="14">
        <v>424.5</v>
      </c>
    </row>
    <row r="231" spans="1:8" ht="31.5">
      <c r="A231" s="8" t="s">
        <v>25</v>
      </c>
      <c r="B231" s="8" t="s">
        <v>49</v>
      </c>
      <c r="C231" s="8" t="s">
        <v>217</v>
      </c>
      <c r="D231" s="8" t="s">
        <v>76</v>
      </c>
      <c r="E231" s="16" t="s">
        <v>132</v>
      </c>
      <c r="F231" s="14">
        <f>F232+F235</f>
        <v>333.7</v>
      </c>
      <c r="G231" s="14">
        <f t="shared" ref="G231:H231" si="106">G232+G235</f>
        <v>338</v>
      </c>
      <c r="H231" s="14">
        <f t="shared" si="106"/>
        <v>342.3</v>
      </c>
    </row>
    <row r="232" spans="1:8" ht="47.25">
      <c r="A232" s="8" t="s">
        <v>25</v>
      </c>
      <c r="B232" s="8" t="s">
        <v>49</v>
      </c>
      <c r="C232" s="8" t="s">
        <v>375</v>
      </c>
      <c r="D232" s="12" t="s">
        <v>76</v>
      </c>
      <c r="E232" s="16" t="s">
        <v>376</v>
      </c>
      <c r="F232" s="14">
        <f>F233</f>
        <v>121</v>
      </c>
      <c r="G232" s="14">
        <f t="shared" ref="G232:H232" si="107">G233</f>
        <v>121</v>
      </c>
      <c r="H232" s="14">
        <f t="shared" si="107"/>
        <v>121</v>
      </c>
    </row>
    <row r="233" spans="1:8" ht="47.25">
      <c r="A233" s="8" t="s">
        <v>25</v>
      </c>
      <c r="B233" s="8" t="s">
        <v>49</v>
      </c>
      <c r="C233" s="8" t="s">
        <v>221</v>
      </c>
      <c r="D233" s="8" t="s">
        <v>76</v>
      </c>
      <c r="E233" s="16" t="s">
        <v>378</v>
      </c>
      <c r="F233" s="14">
        <f>F234</f>
        <v>121</v>
      </c>
      <c r="G233" s="14">
        <f t="shared" ref="G233:H233" si="108">G234</f>
        <v>121</v>
      </c>
      <c r="H233" s="14">
        <f t="shared" si="108"/>
        <v>121</v>
      </c>
    </row>
    <row r="234" spans="1:8">
      <c r="A234" s="8" t="s">
        <v>25</v>
      </c>
      <c r="B234" s="8" t="s">
        <v>49</v>
      </c>
      <c r="C234" s="8" t="s">
        <v>221</v>
      </c>
      <c r="D234" s="8" t="s">
        <v>83</v>
      </c>
      <c r="E234" s="16" t="s">
        <v>84</v>
      </c>
      <c r="F234" s="14">
        <v>121</v>
      </c>
      <c r="G234" s="14">
        <v>121</v>
      </c>
      <c r="H234" s="14">
        <v>121</v>
      </c>
    </row>
    <row r="235" spans="1:8" ht="78.75">
      <c r="A235" s="8" t="s">
        <v>25</v>
      </c>
      <c r="B235" s="8" t="s">
        <v>49</v>
      </c>
      <c r="C235" s="8" t="s">
        <v>379</v>
      </c>
      <c r="D235" s="12" t="s">
        <v>76</v>
      </c>
      <c r="E235" s="16" t="s">
        <v>380</v>
      </c>
      <c r="F235" s="14">
        <f>F236</f>
        <v>212.7</v>
      </c>
      <c r="G235" s="14">
        <f t="shared" ref="G235:H236" si="109">G236</f>
        <v>217</v>
      </c>
      <c r="H235" s="14">
        <f t="shared" si="109"/>
        <v>221.3</v>
      </c>
    </row>
    <row r="236" spans="1:8" ht="31.5">
      <c r="A236" s="8" t="s">
        <v>25</v>
      </c>
      <c r="B236" s="8" t="s">
        <v>49</v>
      </c>
      <c r="C236" s="8" t="s">
        <v>220</v>
      </c>
      <c r="D236" s="8" t="s">
        <v>76</v>
      </c>
      <c r="E236" s="16" t="s">
        <v>164</v>
      </c>
      <c r="F236" s="14">
        <f>F237</f>
        <v>212.7</v>
      </c>
      <c r="G236" s="14">
        <f t="shared" si="109"/>
        <v>217</v>
      </c>
      <c r="H236" s="14">
        <f t="shared" si="109"/>
        <v>221.3</v>
      </c>
    </row>
    <row r="237" spans="1:8">
      <c r="A237" s="8" t="s">
        <v>25</v>
      </c>
      <c r="B237" s="8" t="s">
        <v>49</v>
      </c>
      <c r="C237" s="8" t="s">
        <v>220</v>
      </c>
      <c r="D237" s="8" t="s">
        <v>83</v>
      </c>
      <c r="E237" s="16" t="s">
        <v>84</v>
      </c>
      <c r="F237" s="14">
        <v>212.7</v>
      </c>
      <c r="G237" s="14">
        <v>217</v>
      </c>
      <c r="H237" s="14">
        <v>221.3</v>
      </c>
    </row>
    <row r="238" spans="1:8">
      <c r="A238" s="8" t="s">
        <v>25</v>
      </c>
      <c r="B238" s="8" t="s">
        <v>292</v>
      </c>
      <c r="C238" s="8" t="s">
        <v>76</v>
      </c>
      <c r="D238" s="8" t="s">
        <v>76</v>
      </c>
      <c r="E238" s="15" t="s">
        <v>73</v>
      </c>
      <c r="F238" s="14">
        <f>F239</f>
        <v>2554.5</v>
      </c>
      <c r="G238" s="14">
        <f t="shared" ref="G238:H238" si="110">G239</f>
        <v>2110</v>
      </c>
      <c r="H238" s="14">
        <f t="shared" si="110"/>
        <v>2152.1999999999998</v>
      </c>
    </row>
    <row r="239" spans="1:8" ht="31.5">
      <c r="A239" s="8" t="s">
        <v>25</v>
      </c>
      <c r="B239" s="8" t="s">
        <v>74</v>
      </c>
      <c r="C239" s="8" t="s">
        <v>76</v>
      </c>
      <c r="D239" s="8" t="s">
        <v>76</v>
      </c>
      <c r="E239" s="16" t="s">
        <v>75</v>
      </c>
      <c r="F239" s="14">
        <f>F240</f>
        <v>2554.5</v>
      </c>
      <c r="G239" s="14">
        <f t="shared" ref="G239:H241" si="111">G240</f>
        <v>2110</v>
      </c>
      <c r="H239" s="14">
        <f t="shared" si="111"/>
        <v>2152.1999999999998</v>
      </c>
    </row>
    <row r="240" spans="1:8" ht="47.25">
      <c r="A240" s="8" t="s">
        <v>25</v>
      </c>
      <c r="B240" s="8" t="s">
        <v>74</v>
      </c>
      <c r="C240" s="8" t="s">
        <v>168</v>
      </c>
      <c r="D240" s="8" t="s">
        <v>76</v>
      </c>
      <c r="E240" s="16" t="s">
        <v>299</v>
      </c>
      <c r="F240" s="14">
        <f>F241</f>
        <v>2554.5</v>
      </c>
      <c r="G240" s="14">
        <f t="shared" si="111"/>
        <v>2110</v>
      </c>
      <c r="H240" s="14">
        <f t="shared" si="111"/>
        <v>2152.1999999999998</v>
      </c>
    </row>
    <row r="241" spans="1:8" ht="63">
      <c r="A241" s="8" t="s">
        <v>25</v>
      </c>
      <c r="B241" s="8" t="s">
        <v>74</v>
      </c>
      <c r="C241" s="8" t="s">
        <v>181</v>
      </c>
      <c r="D241" s="8" t="s">
        <v>76</v>
      </c>
      <c r="E241" s="16" t="s">
        <v>133</v>
      </c>
      <c r="F241" s="14">
        <f>F242</f>
        <v>2554.5</v>
      </c>
      <c r="G241" s="14">
        <f t="shared" si="111"/>
        <v>2110</v>
      </c>
      <c r="H241" s="14">
        <f t="shared" si="111"/>
        <v>2152.1999999999998</v>
      </c>
    </row>
    <row r="242" spans="1:8" ht="47.25">
      <c r="A242" s="8" t="s">
        <v>25</v>
      </c>
      <c r="B242" s="8" t="s">
        <v>74</v>
      </c>
      <c r="C242" s="8" t="s">
        <v>381</v>
      </c>
      <c r="D242" s="12" t="s">
        <v>76</v>
      </c>
      <c r="E242" s="16" t="s">
        <v>382</v>
      </c>
      <c r="F242" s="14">
        <f>F245+F247+F249+F243</f>
        <v>2554.5</v>
      </c>
      <c r="G242" s="14">
        <f t="shared" ref="G242:H242" si="112">G245+G247+G249+G243</f>
        <v>2110</v>
      </c>
      <c r="H242" s="14">
        <f t="shared" si="112"/>
        <v>2152.1999999999998</v>
      </c>
    </row>
    <row r="243" spans="1:8" ht="94.5">
      <c r="A243" s="17" t="s">
        <v>25</v>
      </c>
      <c r="B243" s="17" t="s">
        <v>74</v>
      </c>
      <c r="C243" s="20" t="s">
        <v>531</v>
      </c>
      <c r="D243" s="1"/>
      <c r="E243" s="15" t="s">
        <v>532</v>
      </c>
      <c r="F243" s="14">
        <f>F244</f>
        <v>485.9</v>
      </c>
      <c r="G243" s="14">
        <f t="shared" ref="G243:H243" si="113">G244</f>
        <v>0</v>
      </c>
      <c r="H243" s="14">
        <f t="shared" si="113"/>
        <v>0</v>
      </c>
    </row>
    <row r="244" spans="1:8">
      <c r="A244" s="17" t="s">
        <v>25</v>
      </c>
      <c r="B244" s="17" t="s">
        <v>74</v>
      </c>
      <c r="C244" s="20" t="s">
        <v>531</v>
      </c>
      <c r="D244" s="1" t="s">
        <v>80</v>
      </c>
      <c r="E244" s="15" t="s">
        <v>81</v>
      </c>
      <c r="F244" s="14">
        <v>485.9</v>
      </c>
      <c r="G244" s="14">
        <v>0</v>
      </c>
      <c r="H244" s="14">
        <v>0</v>
      </c>
    </row>
    <row r="245" spans="1:8" ht="94.5">
      <c r="A245" s="8" t="s">
        <v>25</v>
      </c>
      <c r="B245" s="8" t="s">
        <v>74</v>
      </c>
      <c r="C245" s="8" t="s">
        <v>222</v>
      </c>
      <c r="D245" s="8" t="s">
        <v>76</v>
      </c>
      <c r="E245" s="16" t="s">
        <v>383</v>
      </c>
      <c r="F245" s="14">
        <f>F246</f>
        <v>942.5</v>
      </c>
      <c r="G245" s="14">
        <f t="shared" ref="G245:H245" si="114">G246</f>
        <v>961.4</v>
      </c>
      <c r="H245" s="14">
        <f t="shared" si="114"/>
        <v>980.6</v>
      </c>
    </row>
    <row r="246" spans="1:8">
      <c r="A246" s="8" t="s">
        <v>25</v>
      </c>
      <c r="B246" s="8" t="s">
        <v>74</v>
      </c>
      <c r="C246" s="8" t="s">
        <v>222</v>
      </c>
      <c r="D246" s="8" t="s">
        <v>80</v>
      </c>
      <c r="E246" s="16" t="s">
        <v>81</v>
      </c>
      <c r="F246" s="14">
        <v>942.5</v>
      </c>
      <c r="G246" s="14">
        <v>961.4</v>
      </c>
      <c r="H246" s="14">
        <v>980.6</v>
      </c>
    </row>
    <row r="247" spans="1:8" ht="94.5">
      <c r="A247" s="8" t="s">
        <v>25</v>
      </c>
      <c r="B247" s="8" t="s">
        <v>74</v>
      </c>
      <c r="C247" s="8" t="s">
        <v>223</v>
      </c>
      <c r="D247" s="8" t="s">
        <v>76</v>
      </c>
      <c r="E247" s="16" t="s">
        <v>161</v>
      </c>
      <c r="F247" s="14">
        <f>F248</f>
        <v>489.6</v>
      </c>
      <c r="G247" s="14">
        <f t="shared" ref="G247:H247" si="115">G248</f>
        <v>499.4</v>
      </c>
      <c r="H247" s="14">
        <f t="shared" si="115"/>
        <v>509.4</v>
      </c>
    </row>
    <row r="248" spans="1:8">
      <c r="A248" s="8" t="s">
        <v>25</v>
      </c>
      <c r="B248" s="8" t="s">
        <v>74</v>
      </c>
      <c r="C248" s="8" t="s">
        <v>223</v>
      </c>
      <c r="D248" s="8" t="s">
        <v>80</v>
      </c>
      <c r="E248" s="16" t="s">
        <v>81</v>
      </c>
      <c r="F248" s="14">
        <v>489.6</v>
      </c>
      <c r="G248" s="14">
        <v>499.4</v>
      </c>
      <c r="H248" s="14">
        <v>509.4</v>
      </c>
    </row>
    <row r="249" spans="1:8" ht="78.75">
      <c r="A249" s="8" t="s">
        <v>25</v>
      </c>
      <c r="B249" s="8" t="s">
        <v>74</v>
      </c>
      <c r="C249" s="8" t="s">
        <v>384</v>
      </c>
      <c r="D249" s="8" t="s">
        <v>76</v>
      </c>
      <c r="E249" s="16" t="s">
        <v>385</v>
      </c>
      <c r="F249" s="14">
        <f>F250</f>
        <v>636.5</v>
      </c>
      <c r="G249" s="14">
        <f t="shared" ref="G249:H249" si="116">G250</f>
        <v>649.20000000000005</v>
      </c>
      <c r="H249" s="14">
        <f t="shared" si="116"/>
        <v>662.2</v>
      </c>
    </row>
    <row r="250" spans="1:8">
      <c r="A250" s="8" t="s">
        <v>25</v>
      </c>
      <c r="B250" s="8" t="s">
        <v>74</v>
      </c>
      <c r="C250" s="8" t="s">
        <v>384</v>
      </c>
      <c r="D250" s="8" t="s">
        <v>80</v>
      </c>
      <c r="E250" s="16" t="s">
        <v>81</v>
      </c>
      <c r="F250" s="14">
        <v>636.5</v>
      </c>
      <c r="G250" s="14">
        <v>649.20000000000005</v>
      </c>
      <c r="H250" s="14">
        <v>662.2</v>
      </c>
    </row>
    <row r="251" spans="1:8" ht="31.5">
      <c r="A251" s="9" t="s">
        <v>44</v>
      </c>
      <c r="B251" s="12" t="s">
        <v>76</v>
      </c>
      <c r="C251" s="12" t="s">
        <v>76</v>
      </c>
      <c r="D251" s="12" t="s">
        <v>76</v>
      </c>
      <c r="E251" s="10" t="s">
        <v>540</v>
      </c>
      <c r="F251" s="11">
        <f>F252+F280</f>
        <v>13862.5</v>
      </c>
      <c r="G251" s="11">
        <f t="shared" ref="G251:H251" si="117">G252+G280</f>
        <v>11422.599999999999</v>
      </c>
      <c r="H251" s="11">
        <f t="shared" si="117"/>
        <v>11208.5</v>
      </c>
    </row>
    <row r="252" spans="1:8">
      <c r="A252" s="8" t="s">
        <v>44</v>
      </c>
      <c r="B252" s="8" t="s">
        <v>65</v>
      </c>
      <c r="C252" s="8" t="s">
        <v>76</v>
      </c>
      <c r="D252" s="8" t="s">
        <v>76</v>
      </c>
      <c r="E252" s="13" t="s">
        <v>26</v>
      </c>
      <c r="F252" s="14">
        <f>F253+F261+F266</f>
        <v>13162.5</v>
      </c>
      <c r="G252" s="14">
        <f t="shared" ref="G252:H252" si="118">G253+G261+G266</f>
        <v>11185.3</v>
      </c>
      <c r="H252" s="14">
        <f t="shared" si="118"/>
        <v>11208.5</v>
      </c>
    </row>
    <row r="253" spans="1:8" ht="47.25">
      <c r="A253" s="8" t="s">
        <v>44</v>
      </c>
      <c r="B253" s="8" t="s">
        <v>55</v>
      </c>
      <c r="C253" s="8" t="s">
        <v>76</v>
      </c>
      <c r="D253" s="8" t="s">
        <v>76</v>
      </c>
      <c r="E253" s="16" t="s">
        <v>12</v>
      </c>
      <c r="F253" s="14">
        <f>F254</f>
        <v>9521.5</v>
      </c>
      <c r="G253" s="14">
        <f t="shared" ref="G253:H256" si="119">G254</f>
        <v>9521.5</v>
      </c>
      <c r="H253" s="14">
        <f t="shared" si="119"/>
        <v>9521.5</v>
      </c>
    </row>
    <row r="254" spans="1:8" ht="47.25">
      <c r="A254" s="8" t="s">
        <v>44</v>
      </c>
      <c r="B254" s="8" t="s">
        <v>55</v>
      </c>
      <c r="C254" s="8" t="s">
        <v>224</v>
      </c>
      <c r="D254" s="8" t="s">
        <v>76</v>
      </c>
      <c r="E254" s="16" t="s">
        <v>386</v>
      </c>
      <c r="F254" s="14">
        <f>F255</f>
        <v>9521.5</v>
      </c>
      <c r="G254" s="14">
        <f t="shared" si="119"/>
        <v>9521.5</v>
      </c>
      <c r="H254" s="14">
        <f t="shared" si="119"/>
        <v>9521.5</v>
      </c>
    </row>
    <row r="255" spans="1:8">
      <c r="A255" s="8" t="s">
        <v>44</v>
      </c>
      <c r="B255" s="8" t="s">
        <v>55</v>
      </c>
      <c r="C255" s="8" t="s">
        <v>225</v>
      </c>
      <c r="D255" s="8" t="s">
        <v>76</v>
      </c>
      <c r="E255" s="16" t="s">
        <v>2</v>
      </c>
      <c r="F255" s="14">
        <f>F256</f>
        <v>9521.5</v>
      </c>
      <c r="G255" s="14">
        <f t="shared" si="119"/>
        <v>9521.5</v>
      </c>
      <c r="H255" s="14">
        <f t="shared" si="119"/>
        <v>9521.5</v>
      </c>
    </row>
    <row r="256" spans="1:8">
      <c r="A256" s="8" t="s">
        <v>44</v>
      </c>
      <c r="B256" s="8" t="s">
        <v>55</v>
      </c>
      <c r="C256" s="8" t="s">
        <v>387</v>
      </c>
      <c r="D256" s="12" t="s">
        <v>76</v>
      </c>
      <c r="E256" s="16" t="s">
        <v>388</v>
      </c>
      <c r="F256" s="14">
        <f>F257</f>
        <v>9521.5</v>
      </c>
      <c r="G256" s="14">
        <f t="shared" si="119"/>
        <v>9521.5</v>
      </c>
      <c r="H256" s="14">
        <f t="shared" si="119"/>
        <v>9521.5</v>
      </c>
    </row>
    <row r="257" spans="1:8" ht="78.75">
      <c r="A257" s="8" t="s">
        <v>44</v>
      </c>
      <c r="B257" s="8" t="s">
        <v>55</v>
      </c>
      <c r="C257" s="8" t="s">
        <v>226</v>
      </c>
      <c r="D257" s="8" t="s">
        <v>76</v>
      </c>
      <c r="E257" s="16" t="s">
        <v>303</v>
      </c>
      <c r="F257" s="14">
        <f>F258+F259+F260</f>
        <v>9521.5</v>
      </c>
      <c r="G257" s="14">
        <f t="shared" ref="G257:H257" si="120">G258+G259+G260</f>
        <v>9521.5</v>
      </c>
      <c r="H257" s="14">
        <f t="shared" si="120"/>
        <v>9521.5</v>
      </c>
    </row>
    <row r="258" spans="1:8" ht="78.75">
      <c r="A258" s="8" t="s">
        <v>44</v>
      </c>
      <c r="B258" s="8" t="s">
        <v>55</v>
      </c>
      <c r="C258" s="8" t="s">
        <v>226</v>
      </c>
      <c r="D258" s="8" t="s">
        <v>78</v>
      </c>
      <c r="E258" s="16" t="s">
        <v>3</v>
      </c>
      <c r="F258" s="14">
        <v>8007.7</v>
      </c>
      <c r="G258" s="14">
        <v>8007.7</v>
      </c>
      <c r="H258" s="14">
        <v>8007.7</v>
      </c>
    </row>
    <row r="259" spans="1:8" ht="31.5">
      <c r="A259" s="8" t="s">
        <v>44</v>
      </c>
      <c r="B259" s="8" t="s">
        <v>55</v>
      </c>
      <c r="C259" s="8" t="s">
        <v>226</v>
      </c>
      <c r="D259" s="8" t="s">
        <v>79</v>
      </c>
      <c r="E259" s="16" t="s">
        <v>302</v>
      </c>
      <c r="F259" s="14">
        <v>1395.4</v>
      </c>
      <c r="G259" s="14">
        <v>1395.4</v>
      </c>
      <c r="H259" s="14">
        <v>1395.4</v>
      </c>
    </row>
    <row r="260" spans="1:8">
      <c r="A260" s="8" t="s">
        <v>44</v>
      </c>
      <c r="B260" s="8" t="s">
        <v>55</v>
      </c>
      <c r="C260" s="8" t="s">
        <v>226</v>
      </c>
      <c r="D260" s="8" t="s">
        <v>80</v>
      </c>
      <c r="E260" s="16" t="s">
        <v>81</v>
      </c>
      <c r="F260" s="14">
        <v>118.4</v>
      </c>
      <c r="G260" s="14">
        <v>118.4</v>
      </c>
      <c r="H260" s="14">
        <v>118.4</v>
      </c>
    </row>
    <row r="261" spans="1:8">
      <c r="A261" s="8" t="s">
        <v>44</v>
      </c>
      <c r="B261" s="8" t="s">
        <v>56</v>
      </c>
      <c r="C261" s="8" t="s">
        <v>76</v>
      </c>
      <c r="D261" s="8" t="s">
        <v>76</v>
      </c>
      <c r="E261" s="16" t="s">
        <v>13</v>
      </c>
      <c r="F261" s="14">
        <f t="shared" ref="F261:H264" si="121">F262</f>
        <v>2000</v>
      </c>
      <c r="G261" s="14">
        <f t="shared" si="121"/>
        <v>500</v>
      </c>
      <c r="H261" s="14">
        <f t="shared" si="121"/>
        <v>500</v>
      </c>
    </row>
    <row r="262" spans="1:8">
      <c r="A262" s="8" t="s">
        <v>44</v>
      </c>
      <c r="B262" s="8" t="s">
        <v>56</v>
      </c>
      <c r="C262" s="8" t="s">
        <v>281</v>
      </c>
      <c r="D262" s="8" t="s">
        <v>76</v>
      </c>
      <c r="E262" s="16" t="s">
        <v>389</v>
      </c>
      <c r="F262" s="14">
        <f t="shared" si="121"/>
        <v>2000</v>
      </c>
      <c r="G262" s="14">
        <f t="shared" si="121"/>
        <v>500</v>
      </c>
      <c r="H262" s="14">
        <f t="shared" si="121"/>
        <v>500</v>
      </c>
    </row>
    <row r="263" spans="1:8">
      <c r="A263" s="8" t="s">
        <v>44</v>
      </c>
      <c r="B263" s="8" t="s">
        <v>56</v>
      </c>
      <c r="C263" s="8" t="s">
        <v>390</v>
      </c>
      <c r="D263" s="8" t="s">
        <v>76</v>
      </c>
      <c r="E263" s="16" t="s">
        <v>13</v>
      </c>
      <c r="F263" s="14">
        <f t="shared" si="121"/>
        <v>2000</v>
      </c>
      <c r="G263" s="14">
        <f t="shared" si="121"/>
        <v>500</v>
      </c>
      <c r="H263" s="14">
        <f t="shared" si="121"/>
        <v>500</v>
      </c>
    </row>
    <row r="264" spans="1:8" ht="31.5">
      <c r="A264" s="8" t="s">
        <v>44</v>
      </c>
      <c r="B264" s="8" t="s">
        <v>56</v>
      </c>
      <c r="C264" s="8" t="s">
        <v>227</v>
      </c>
      <c r="D264" s="8" t="s">
        <v>76</v>
      </c>
      <c r="E264" s="16" t="s">
        <v>112</v>
      </c>
      <c r="F264" s="14">
        <f t="shared" si="121"/>
        <v>2000</v>
      </c>
      <c r="G264" s="14">
        <f t="shared" si="121"/>
        <v>500</v>
      </c>
      <c r="H264" s="14">
        <f t="shared" si="121"/>
        <v>500</v>
      </c>
    </row>
    <row r="265" spans="1:8">
      <c r="A265" s="8" t="s">
        <v>44</v>
      </c>
      <c r="B265" s="8" t="s">
        <v>56</v>
      </c>
      <c r="C265" s="8" t="s">
        <v>227</v>
      </c>
      <c r="D265" s="8" t="s">
        <v>80</v>
      </c>
      <c r="E265" s="16" t="s">
        <v>81</v>
      </c>
      <c r="F265" s="14">
        <v>2000</v>
      </c>
      <c r="G265" s="14">
        <v>500</v>
      </c>
      <c r="H265" s="14">
        <v>500</v>
      </c>
    </row>
    <row r="266" spans="1:8">
      <c r="A266" s="8" t="s">
        <v>44</v>
      </c>
      <c r="B266" s="8" t="s">
        <v>70</v>
      </c>
      <c r="C266" s="8" t="s">
        <v>76</v>
      </c>
      <c r="D266" s="8" t="s">
        <v>76</v>
      </c>
      <c r="E266" s="16" t="s">
        <v>30</v>
      </c>
      <c r="F266" s="14">
        <f>F267+F276</f>
        <v>1641</v>
      </c>
      <c r="G266" s="14">
        <f t="shared" ref="G266:H266" si="122">G267+G276</f>
        <v>1163.8</v>
      </c>
      <c r="H266" s="14">
        <f t="shared" si="122"/>
        <v>1187</v>
      </c>
    </row>
    <row r="267" spans="1:8" ht="47.25">
      <c r="A267" s="8" t="s">
        <v>44</v>
      </c>
      <c r="B267" s="8" t="s">
        <v>70</v>
      </c>
      <c r="C267" s="8" t="s">
        <v>224</v>
      </c>
      <c r="D267" s="8" t="s">
        <v>76</v>
      </c>
      <c r="E267" s="16" t="s">
        <v>386</v>
      </c>
      <c r="F267" s="14">
        <f>F268+F272</f>
        <v>1141</v>
      </c>
      <c r="G267" s="14">
        <f t="shared" ref="G267:H267" si="123">G268+G272</f>
        <v>1163.8</v>
      </c>
      <c r="H267" s="14">
        <f t="shared" si="123"/>
        <v>1187</v>
      </c>
    </row>
    <row r="268" spans="1:8" ht="31.5">
      <c r="A268" s="8" t="s">
        <v>44</v>
      </c>
      <c r="B268" s="8" t="s">
        <v>70</v>
      </c>
      <c r="C268" s="8" t="s">
        <v>228</v>
      </c>
      <c r="D268" s="8" t="s">
        <v>76</v>
      </c>
      <c r="E268" s="16" t="s">
        <v>391</v>
      </c>
      <c r="F268" s="14">
        <f>F269</f>
        <v>1114.7</v>
      </c>
      <c r="G268" s="14">
        <f t="shared" ref="G268:H268" si="124">G269</f>
        <v>1133.8</v>
      </c>
      <c r="H268" s="14">
        <f t="shared" si="124"/>
        <v>1156</v>
      </c>
    </row>
    <row r="269" spans="1:8" ht="63">
      <c r="A269" s="8" t="s">
        <v>44</v>
      </c>
      <c r="B269" s="8" t="s">
        <v>70</v>
      </c>
      <c r="C269" s="8" t="s">
        <v>392</v>
      </c>
      <c r="D269" s="12" t="s">
        <v>76</v>
      </c>
      <c r="E269" s="16" t="s">
        <v>393</v>
      </c>
      <c r="F269" s="14">
        <f>F270</f>
        <v>1114.7</v>
      </c>
      <c r="G269" s="14">
        <f t="shared" ref="G269:H270" si="125">G270</f>
        <v>1133.8</v>
      </c>
      <c r="H269" s="14">
        <f t="shared" si="125"/>
        <v>1156</v>
      </c>
    </row>
    <row r="270" spans="1:8" ht="63">
      <c r="A270" s="8" t="s">
        <v>44</v>
      </c>
      <c r="B270" s="8" t="s">
        <v>70</v>
      </c>
      <c r="C270" s="8" t="s">
        <v>229</v>
      </c>
      <c r="D270" s="8" t="s">
        <v>76</v>
      </c>
      <c r="E270" s="16" t="s">
        <v>158</v>
      </c>
      <c r="F270" s="14">
        <f>F271</f>
        <v>1114.7</v>
      </c>
      <c r="G270" s="14">
        <f t="shared" si="125"/>
        <v>1133.8</v>
      </c>
      <c r="H270" s="14">
        <f t="shared" si="125"/>
        <v>1156</v>
      </c>
    </row>
    <row r="271" spans="1:8" ht="31.5">
      <c r="A271" s="8" t="s">
        <v>44</v>
      </c>
      <c r="B271" s="8" t="s">
        <v>70</v>
      </c>
      <c r="C271" s="8" t="s">
        <v>229</v>
      </c>
      <c r="D271" s="8" t="s">
        <v>79</v>
      </c>
      <c r="E271" s="16" t="s">
        <v>302</v>
      </c>
      <c r="F271" s="14">
        <f>1102+12.7</f>
        <v>1114.7</v>
      </c>
      <c r="G271" s="14">
        <f>1123.8+10</f>
        <v>1133.8</v>
      </c>
      <c r="H271" s="14">
        <f>1146+10</f>
        <v>1156</v>
      </c>
    </row>
    <row r="272" spans="1:8" ht="24" customHeight="1">
      <c r="A272" s="8" t="s">
        <v>44</v>
      </c>
      <c r="B272" s="8" t="s">
        <v>70</v>
      </c>
      <c r="C272" s="8" t="s">
        <v>230</v>
      </c>
      <c r="D272" s="8" t="s">
        <v>76</v>
      </c>
      <c r="E272" s="16" t="s">
        <v>110</v>
      </c>
      <c r="F272" s="14">
        <f>F273</f>
        <v>26.3</v>
      </c>
      <c r="G272" s="14">
        <f t="shared" ref="G272:H273" si="126">G273</f>
        <v>30</v>
      </c>
      <c r="H272" s="14">
        <f t="shared" si="126"/>
        <v>31</v>
      </c>
    </row>
    <row r="273" spans="1:8" ht="31.5">
      <c r="A273" s="8" t="s">
        <v>44</v>
      </c>
      <c r="B273" s="8" t="s">
        <v>70</v>
      </c>
      <c r="C273" s="8" t="s">
        <v>394</v>
      </c>
      <c r="D273" s="12" t="s">
        <v>76</v>
      </c>
      <c r="E273" s="16" t="s">
        <v>395</v>
      </c>
      <c r="F273" s="14">
        <f>F274</f>
        <v>26.3</v>
      </c>
      <c r="G273" s="14">
        <f t="shared" si="126"/>
        <v>30</v>
      </c>
      <c r="H273" s="14">
        <f t="shared" si="126"/>
        <v>31</v>
      </c>
    </row>
    <row r="274" spans="1:8" ht="47.25">
      <c r="A274" s="8" t="s">
        <v>44</v>
      </c>
      <c r="B274" s="8" t="s">
        <v>70</v>
      </c>
      <c r="C274" s="8" t="s">
        <v>231</v>
      </c>
      <c r="D274" s="8" t="s">
        <v>76</v>
      </c>
      <c r="E274" s="16" t="s">
        <v>111</v>
      </c>
      <c r="F274" s="14">
        <f>F275</f>
        <v>26.3</v>
      </c>
      <c r="G274" s="14">
        <f t="shared" ref="G274:H274" si="127">G275</f>
        <v>30</v>
      </c>
      <c r="H274" s="14">
        <f t="shared" si="127"/>
        <v>31</v>
      </c>
    </row>
    <row r="275" spans="1:8" ht="31.5">
      <c r="A275" s="8" t="s">
        <v>44</v>
      </c>
      <c r="B275" s="8" t="s">
        <v>70</v>
      </c>
      <c r="C275" s="8" t="s">
        <v>231</v>
      </c>
      <c r="D275" s="8" t="s">
        <v>79</v>
      </c>
      <c r="E275" s="16" t="s">
        <v>302</v>
      </c>
      <c r="F275" s="14">
        <f>39-12.7</f>
        <v>26.3</v>
      </c>
      <c r="G275" s="14">
        <f>40-10</f>
        <v>30</v>
      </c>
      <c r="H275" s="14">
        <f>41-10</f>
        <v>31</v>
      </c>
    </row>
    <row r="276" spans="1:8">
      <c r="A276" s="8" t="s">
        <v>44</v>
      </c>
      <c r="B276" s="8" t="s">
        <v>70</v>
      </c>
      <c r="C276" s="8" t="s">
        <v>281</v>
      </c>
      <c r="D276" s="8" t="s">
        <v>76</v>
      </c>
      <c r="E276" s="16" t="s">
        <v>389</v>
      </c>
      <c r="F276" s="14">
        <f>F277</f>
        <v>500</v>
      </c>
      <c r="G276" s="14">
        <f t="shared" ref="G276:H278" si="128">G277</f>
        <v>0</v>
      </c>
      <c r="H276" s="14">
        <f t="shared" si="128"/>
        <v>0</v>
      </c>
    </row>
    <row r="277" spans="1:8" ht="47.25">
      <c r="A277" s="8" t="s">
        <v>44</v>
      </c>
      <c r="B277" s="8" t="s">
        <v>70</v>
      </c>
      <c r="C277" s="8" t="s">
        <v>396</v>
      </c>
      <c r="D277" s="8" t="s">
        <v>76</v>
      </c>
      <c r="E277" s="16" t="s">
        <v>397</v>
      </c>
      <c r="F277" s="14">
        <f>F278</f>
        <v>500</v>
      </c>
      <c r="G277" s="14">
        <f t="shared" si="128"/>
        <v>0</v>
      </c>
      <c r="H277" s="14">
        <f t="shared" si="128"/>
        <v>0</v>
      </c>
    </row>
    <row r="278" spans="1:8" ht="47.25">
      <c r="A278" s="8" t="s">
        <v>44</v>
      </c>
      <c r="B278" s="8" t="s">
        <v>70</v>
      </c>
      <c r="C278" s="8" t="s">
        <v>398</v>
      </c>
      <c r="D278" s="8" t="s">
        <v>76</v>
      </c>
      <c r="E278" s="16" t="s">
        <v>399</v>
      </c>
      <c r="F278" s="14">
        <f>F279</f>
        <v>500</v>
      </c>
      <c r="G278" s="14">
        <f t="shared" si="128"/>
        <v>0</v>
      </c>
      <c r="H278" s="14">
        <f t="shared" si="128"/>
        <v>0</v>
      </c>
    </row>
    <row r="279" spans="1:8">
      <c r="A279" s="8" t="s">
        <v>44</v>
      </c>
      <c r="B279" s="8" t="s">
        <v>70</v>
      </c>
      <c r="C279" s="8" t="s">
        <v>398</v>
      </c>
      <c r="D279" s="8" t="s">
        <v>80</v>
      </c>
      <c r="E279" s="16" t="s">
        <v>81</v>
      </c>
      <c r="F279" s="14">
        <v>500</v>
      </c>
      <c r="G279" s="14">
        <v>0</v>
      </c>
      <c r="H279" s="14">
        <v>0</v>
      </c>
    </row>
    <row r="280" spans="1:8" ht="31.5">
      <c r="A280" s="8" t="s">
        <v>44</v>
      </c>
      <c r="B280" s="8" t="s">
        <v>293</v>
      </c>
      <c r="C280" s="8" t="s">
        <v>76</v>
      </c>
      <c r="D280" s="8" t="s">
        <v>76</v>
      </c>
      <c r="E280" s="16" t="s">
        <v>464</v>
      </c>
      <c r="F280" s="14">
        <f t="shared" ref="F280:H285" si="129">F281</f>
        <v>700</v>
      </c>
      <c r="G280" s="14">
        <f t="shared" si="129"/>
        <v>237.3</v>
      </c>
      <c r="H280" s="14">
        <f t="shared" si="129"/>
        <v>0</v>
      </c>
    </row>
    <row r="281" spans="1:8" ht="31.5">
      <c r="A281" s="8" t="s">
        <v>44</v>
      </c>
      <c r="B281" s="8" t="s">
        <v>294</v>
      </c>
      <c r="C281" s="8" t="s">
        <v>76</v>
      </c>
      <c r="D281" s="8" t="s">
        <v>76</v>
      </c>
      <c r="E281" s="16" t="s">
        <v>295</v>
      </c>
      <c r="F281" s="14">
        <f t="shared" si="129"/>
        <v>700</v>
      </c>
      <c r="G281" s="14">
        <f t="shared" si="129"/>
        <v>237.3</v>
      </c>
      <c r="H281" s="14">
        <f t="shared" si="129"/>
        <v>0</v>
      </c>
    </row>
    <row r="282" spans="1:8" ht="47.25">
      <c r="A282" s="8" t="s">
        <v>44</v>
      </c>
      <c r="B282" s="8" t="s">
        <v>294</v>
      </c>
      <c r="C282" s="8" t="s">
        <v>224</v>
      </c>
      <c r="D282" s="8" t="s">
        <v>76</v>
      </c>
      <c r="E282" s="16" t="s">
        <v>386</v>
      </c>
      <c r="F282" s="14">
        <f t="shared" si="129"/>
        <v>700</v>
      </c>
      <c r="G282" s="14">
        <f t="shared" si="129"/>
        <v>237.3</v>
      </c>
      <c r="H282" s="14">
        <f t="shared" ref="H282:H285" si="130">H283</f>
        <v>0</v>
      </c>
    </row>
    <row r="283" spans="1:8" ht="47.25">
      <c r="A283" s="8" t="s">
        <v>44</v>
      </c>
      <c r="B283" s="8" t="s">
        <v>294</v>
      </c>
      <c r="C283" s="8" t="s">
        <v>400</v>
      </c>
      <c r="D283" s="8" t="s">
        <v>76</v>
      </c>
      <c r="E283" s="16" t="s">
        <v>401</v>
      </c>
      <c r="F283" s="14">
        <f t="shared" si="129"/>
        <v>700</v>
      </c>
      <c r="G283" s="14">
        <f t="shared" si="129"/>
        <v>237.3</v>
      </c>
      <c r="H283" s="14">
        <f t="shared" si="130"/>
        <v>0</v>
      </c>
    </row>
    <row r="284" spans="1:8" ht="47.25">
      <c r="A284" s="8" t="s">
        <v>44</v>
      </c>
      <c r="B284" s="8" t="s">
        <v>294</v>
      </c>
      <c r="C284" s="8" t="s">
        <v>402</v>
      </c>
      <c r="D284" s="12" t="s">
        <v>76</v>
      </c>
      <c r="E284" s="16" t="s">
        <v>403</v>
      </c>
      <c r="F284" s="14">
        <f t="shared" si="129"/>
        <v>700</v>
      </c>
      <c r="G284" s="14">
        <f t="shared" si="129"/>
        <v>237.3</v>
      </c>
      <c r="H284" s="14">
        <f t="shared" si="130"/>
        <v>0</v>
      </c>
    </row>
    <row r="285" spans="1:8">
      <c r="A285" s="8" t="s">
        <v>44</v>
      </c>
      <c r="B285" s="8" t="s">
        <v>294</v>
      </c>
      <c r="C285" s="8" t="s">
        <v>404</v>
      </c>
      <c r="D285" s="8" t="s">
        <v>76</v>
      </c>
      <c r="E285" s="16" t="s">
        <v>405</v>
      </c>
      <c r="F285" s="14">
        <f t="shared" si="129"/>
        <v>700</v>
      </c>
      <c r="G285" s="14">
        <f t="shared" si="129"/>
        <v>237.3</v>
      </c>
      <c r="H285" s="14">
        <f t="shared" si="130"/>
        <v>0</v>
      </c>
    </row>
    <row r="286" spans="1:8" ht="38.450000000000003" customHeight="1">
      <c r="A286" s="8" t="s">
        <v>44</v>
      </c>
      <c r="B286" s="8" t="s">
        <v>294</v>
      </c>
      <c r="C286" s="8" t="s">
        <v>404</v>
      </c>
      <c r="D286" s="8" t="s">
        <v>406</v>
      </c>
      <c r="E286" s="16" t="s">
        <v>407</v>
      </c>
      <c r="F286" s="14">
        <v>700</v>
      </c>
      <c r="G286" s="14">
        <v>237.3</v>
      </c>
      <c r="H286" s="14">
        <v>0</v>
      </c>
    </row>
    <row r="287" spans="1:8" ht="47.25">
      <c r="A287" s="9" t="s">
        <v>42</v>
      </c>
      <c r="B287" s="12" t="s">
        <v>76</v>
      </c>
      <c r="C287" s="12" t="s">
        <v>76</v>
      </c>
      <c r="D287" s="12" t="s">
        <v>76</v>
      </c>
      <c r="E287" s="10" t="s">
        <v>489</v>
      </c>
      <c r="F287" s="11">
        <f>F288+F302+F309+F316</f>
        <v>16492.400000000001</v>
      </c>
      <c r="G287" s="11">
        <f t="shared" ref="G287:H287" si="131">G288+G302+G309+G316</f>
        <v>16461</v>
      </c>
      <c r="H287" s="11">
        <f t="shared" si="131"/>
        <v>15390.4</v>
      </c>
    </row>
    <row r="288" spans="1:8">
      <c r="A288" s="8" t="s">
        <v>42</v>
      </c>
      <c r="B288" s="8" t="s">
        <v>65</v>
      </c>
      <c r="C288" s="8" t="s">
        <v>76</v>
      </c>
      <c r="D288" s="8" t="s">
        <v>76</v>
      </c>
      <c r="E288" s="13" t="s">
        <v>26</v>
      </c>
      <c r="F288" s="14">
        <f>F289</f>
        <v>8896.6</v>
      </c>
      <c r="G288" s="14">
        <f t="shared" ref="G288:H289" si="132">G289</f>
        <v>8102.3</v>
      </c>
      <c r="H288" s="14">
        <f t="shared" si="132"/>
        <v>8102.3</v>
      </c>
    </row>
    <row r="289" spans="1:8">
      <c r="A289" s="8" t="s">
        <v>42</v>
      </c>
      <c r="B289" s="8" t="s">
        <v>70</v>
      </c>
      <c r="C289" s="8" t="s">
        <v>76</v>
      </c>
      <c r="D289" s="8" t="s">
        <v>76</v>
      </c>
      <c r="E289" s="16" t="s">
        <v>30</v>
      </c>
      <c r="F289" s="14">
        <f>F290</f>
        <v>8896.6</v>
      </c>
      <c r="G289" s="14">
        <f t="shared" si="132"/>
        <v>8102.3</v>
      </c>
      <c r="H289" s="14">
        <f t="shared" si="132"/>
        <v>8102.3</v>
      </c>
    </row>
    <row r="290" spans="1:8" ht="74.45" customHeight="1">
      <c r="A290" s="8" t="s">
        <v>42</v>
      </c>
      <c r="B290" s="8" t="s">
        <v>70</v>
      </c>
      <c r="C290" s="8" t="s">
        <v>232</v>
      </c>
      <c r="D290" s="8" t="s">
        <v>76</v>
      </c>
      <c r="E290" s="16" t="s">
        <v>408</v>
      </c>
      <c r="F290" s="14">
        <f>F291+F297</f>
        <v>8896.6</v>
      </c>
      <c r="G290" s="14">
        <f t="shared" ref="G290:H290" si="133">G291+G297</f>
        <v>8102.3</v>
      </c>
      <c r="H290" s="14">
        <f t="shared" si="133"/>
        <v>8102.3</v>
      </c>
    </row>
    <row r="291" spans="1:8" ht="47.25">
      <c r="A291" s="8" t="s">
        <v>42</v>
      </c>
      <c r="B291" s="8" t="s">
        <v>70</v>
      </c>
      <c r="C291" s="8" t="s">
        <v>233</v>
      </c>
      <c r="D291" s="8" t="s">
        <v>76</v>
      </c>
      <c r="E291" s="16" t="s">
        <v>125</v>
      </c>
      <c r="F291" s="14">
        <f>F292</f>
        <v>3123.1000000000004</v>
      </c>
      <c r="G291" s="14">
        <f t="shared" ref="G291:H291" si="134">G292</f>
        <v>2328.8000000000002</v>
      </c>
      <c r="H291" s="14">
        <f t="shared" si="134"/>
        <v>2328.8000000000002</v>
      </c>
    </row>
    <row r="292" spans="1:8" ht="63">
      <c r="A292" s="8" t="s">
        <v>42</v>
      </c>
      <c r="B292" s="8" t="s">
        <v>70</v>
      </c>
      <c r="C292" s="8" t="s">
        <v>409</v>
      </c>
      <c r="D292" s="12" t="s">
        <v>76</v>
      </c>
      <c r="E292" s="16" t="s">
        <v>410</v>
      </c>
      <c r="F292" s="14">
        <f>F293+F295</f>
        <v>3123.1000000000004</v>
      </c>
      <c r="G292" s="14">
        <f t="shared" ref="G292:H292" si="135">G293+G295</f>
        <v>2328.8000000000002</v>
      </c>
      <c r="H292" s="14">
        <f t="shared" si="135"/>
        <v>2328.8000000000002</v>
      </c>
    </row>
    <row r="293" spans="1:8" ht="31.5">
      <c r="A293" s="8" t="s">
        <v>42</v>
      </c>
      <c r="B293" s="8" t="s">
        <v>70</v>
      </c>
      <c r="C293" s="8" t="s">
        <v>235</v>
      </c>
      <c r="D293" s="8" t="s">
        <v>76</v>
      </c>
      <c r="E293" s="16" t="s">
        <v>126</v>
      </c>
      <c r="F293" s="14">
        <f>F294</f>
        <v>2915.1000000000004</v>
      </c>
      <c r="G293" s="14">
        <f t="shared" ref="G293:H293" si="136">G294</f>
        <v>2120.8000000000002</v>
      </c>
      <c r="H293" s="14">
        <f t="shared" si="136"/>
        <v>2120.8000000000002</v>
      </c>
    </row>
    <row r="294" spans="1:8" ht="31.5">
      <c r="A294" s="8" t="s">
        <v>42</v>
      </c>
      <c r="B294" s="8" t="s">
        <v>70</v>
      </c>
      <c r="C294" s="8" t="s">
        <v>235</v>
      </c>
      <c r="D294" s="8" t="s">
        <v>79</v>
      </c>
      <c r="E294" s="16" t="s">
        <v>302</v>
      </c>
      <c r="F294" s="14">
        <f>2031.3+100+783.8</f>
        <v>2915.1000000000004</v>
      </c>
      <c r="G294" s="14">
        <v>2120.8000000000002</v>
      </c>
      <c r="H294" s="14">
        <v>2120.8000000000002</v>
      </c>
    </row>
    <row r="295" spans="1:8" ht="47.25">
      <c r="A295" s="8" t="s">
        <v>42</v>
      </c>
      <c r="B295" s="8" t="s">
        <v>70</v>
      </c>
      <c r="C295" s="8" t="s">
        <v>236</v>
      </c>
      <c r="D295" s="8" t="s">
        <v>76</v>
      </c>
      <c r="E295" s="16" t="s">
        <v>411</v>
      </c>
      <c r="F295" s="14">
        <f>F296</f>
        <v>208</v>
      </c>
      <c r="G295" s="14">
        <f t="shared" ref="G295:H295" si="137">G296</f>
        <v>208</v>
      </c>
      <c r="H295" s="14">
        <f t="shared" si="137"/>
        <v>208</v>
      </c>
    </row>
    <row r="296" spans="1:8" ht="31.5">
      <c r="A296" s="8" t="s">
        <v>42</v>
      </c>
      <c r="B296" s="8" t="s">
        <v>70</v>
      </c>
      <c r="C296" s="8" t="s">
        <v>236</v>
      </c>
      <c r="D296" s="8" t="s">
        <v>79</v>
      </c>
      <c r="E296" s="16" t="s">
        <v>302</v>
      </c>
      <c r="F296" s="14">
        <v>208</v>
      </c>
      <c r="G296" s="14">
        <v>208</v>
      </c>
      <c r="H296" s="14">
        <v>208</v>
      </c>
    </row>
    <row r="297" spans="1:8">
      <c r="A297" s="8" t="s">
        <v>42</v>
      </c>
      <c r="B297" s="8" t="s">
        <v>70</v>
      </c>
      <c r="C297" s="8" t="s">
        <v>237</v>
      </c>
      <c r="D297" s="8" t="s">
        <v>76</v>
      </c>
      <c r="E297" s="16" t="s">
        <v>2</v>
      </c>
      <c r="F297" s="14">
        <f>F298</f>
        <v>5773.5</v>
      </c>
      <c r="G297" s="14">
        <f t="shared" ref="G297:H298" si="138">G298</f>
        <v>5773.5</v>
      </c>
      <c r="H297" s="14">
        <f t="shared" si="138"/>
        <v>5773.5</v>
      </c>
    </row>
    <row r="298" spans="1:8" ht="22.15" customHeight="1">
      <c r="A298" s="8" t="s">
        <v>42</v>
      </c>
      <c r="B298" s="8" t="s">
        <v>70</v>
      </c>
      <c r="C298" s="8" t="s">
        <v>412</v>
      </c>
      <c r="D298" s="12" t="s">
        <v>76</v>
      </c>
      <c r="E298" s="16" t="s">
        <v>388</v>
      </c>
      <c r="F298" s="14">
        <f>F299</f>
        <v>5773.5</v>
      </c>
      <c r="G298" s="14">
        <f t="shared" si="138"/>
        <v>5773.5</v>
      </c>
      <c r="H298" s="14">
        <f t="shared" si="138"/>
        <v>5773.5</v>
      </c>
    </row>
    <row r="299" spans="1:8" ht="78.75">
      <c r="A299" s="8" t="s">
        <v>42</v>
      </c>
      <c r="B299" s="8" t="s">
        <v>70</v>
      </c>
      <c r="C299" s="8" t="s">
        <v>234</v>
      </c>
      <c r="D299" s="8" t="s">
        <v>76</v>
      </c>
      <c r="E299" s="16" t="s">
        <v>303</v>
      </c>
      <c r="F299" s="14">
        <f>F300+F301</f>
        <v>5773.5</v>
      </c>
      <c r="G299" s="14">
        <f t="shared" ref="G299:H299" si="139">G300+G301</f>
        <v>5773.5</v>
      </c>
      <c r="H299" s="14">
        <f t="shared" si="139"/>
        <v>5773.5</v>
      </c>
    </row>
    <row r="300" spans="1:8" ht="78.75">
      <c r="A300" s="8" t="s">
        <v>42</v>
      </c>
      <c r="B300" s="8" t="s">
        <v>70</v>
      </c>
      <c r="C300" s="8" t="s">
        <v>234</v>
      </c>
      <c r="D300" s="8" t="s">
        <v>78</v>
      </c>
      <c r="E300" s="16" t="s">
        <v>3</v>
      </c>
      <c r="F300" s="14">
        <v>5298.5</v>
      </c>
      <c r="G300" s="14">
        <v>5298.5</v>
      </c>
      <c r="H300" s="14">
        <v>5298.5</v>
      </c>
    </row>
    <row r="301" spans="1:8" ht="31.5">
      <c r="A301" s="8" t="s">
        <v>42</v>
      </c>
      <c r="B301" s="8" t="s">
        <v>70</v>
      </c>
      <c r="C301" s="8" t="s">
        <v>234</v>
      </c>
      <c r="D301" s="8" t="s">
        <v>79</v>
      </c>
      <c r="E301" s="16" t="s">
        <v>302</v>
      </c>
      <c r="F301" s="14">
        <v>475</v>
      </c>
      <c r="G301" s="14">
        <v>475</v>
      </c>
      <c r="H301" s="14">
        <v>475</v>
      </c>
    </row>
    <row r="302" spans="1:8">
      <c r="A302" s="8" t="s">
        <v>42</v>
      </c>
      <c r="B302" s="8" t="s">
        <v>67</v>
      </c>
      <c r="C302" s="8" t="s">
        <v>76</v>
      </c>
      <c r="D302" s="8" t="s">
        <v>76</v>
      </c>
      <c r="E302" s="16" t="s">
        <v>32</v>
      </c>
      <c r="F302" s="14">
        <f t="shared" ref="F302:F307" si="140">F303</f>
        <v>1788.8</v>
      </c>
      <c r="G302" s="14">
        <f t="shared" ref="G302:H307" si="141">G303</f>
        <v>500</v>
      </c>
      <c r="H302" s="14">
        <f t="shared" si="141"/>
        <v>500</v>
      </c>
    </row>
    <row r="303" spans="1:8" ht="24.6" customHeight="1">
      <c r="A303" s="8" t="s">
        <v>42</v>
      </c>
      <c r="B303" s="8" t="s">
        <v>58</v>
      </c>
      <c r="C303" s="8" t="s">
        <v>76</v>
      </c>
      <c r="D303" s="8" t="s">
        <v>76</v>
      </c>
      <c r="E303" s="16" t="s">
        <v>33</v>
      </c>
      <c r="F303" s="14">
        <f t="shared" si="140"/>
        <v>1788.8</v>
      </c>
      <c r="G303" s="14">
        <f t="shared" si="141"/>
        <v>500</v>
      </c>
      <c r="H303" s="14">
        <f t="shared" si="141"/>
        <v>500</v>
      </c>
    </row>
    <row r="304" spans="1:8" ht="75.599999999999994" customHeight="1">
      <c r="A304" s="8" t="s">
        <v>42</v>
      </c>
      <c r="B304" s="8" t="s">
        <v>58</v>
      </c>
      <c r="C304" s="8" t="s">
        <v>232</v>
      </c>
      <c r="D304" s="8" t="s">
        <v>76</v>
      </c>
      <c r="E304" s="16" t="s">
        <v>408</v>
      </c>
      <c r="F304" s="14">
        <f t="shared" si="140"/>
        <v>1788.8</v>
      </c>
      <c r="G304" s="14">
        <f t="shared" si="141"/>
        <v>500</v>
      </c>
      <c r="H304" s="14">
        <f t="shared" si="141"/>
        <v>500</v>
      </c>
    </row>
    <row r="305" spans="1:8" ht="47.25">
      <c r="A305" s="8" t="s">
        <v>42</v>
      </c>
      <c r="B305" s="8" t="s">
        <v>58</v>
      </c>
      <c r="C305" s="8" t="s">
        <v>233</v>
      </c>
      <c r="D305" s="8" t="s">
        <v>76</v>
      </c>
      <c r="E305" s="16" t="s">
        <v>125</v>
      </c>
      <c r="F305" s="14">
        <f t="shared" si="140"/>
        <v>1788.8</v>
      </c>
      <c r="G305" s="14">
        <f t="shared" si="141"/>
        <v>500</v>
      </c>
      <c r="H305" s="14">
        <f t="shared" si="141"/>
        <v>500</v>
      </c>
    </row>
    <row r="306" spans="1:8" ht="47.25">
      <c r="A306" s="8" t="s">
        <v>42</v>
      </c>
      <c r="B306" s="8" t="s">
        <v>58</v>
      </c>
      <c r="C306" s="8" t="s">
        <v>413</v>
      </c>
      <c r="D306" s="12" t="s">
        <v>76</v>
      </c>
      <c r="E306" s="16" t="s">
        <v>414</v>
      </c>
      <c r="F306" s="14">
        <f t="shared" si="140"/>
        <v>1788.8</v>
      </c>
      <c r="G306" s="14">
        <f t="shared" si="141"/>
        <v>500</v>
      </c>
      <c r="H306" s="14">
        <f t="shared" si="141"/>
        <v>500</v>
      </c>
    </row>
    <row r="307" spans="1:8" ht="31.5">
      <c r="A307" s="8" t="s">
        <v>42</v>
      </c>
      <c r="B307" s="8" t="s">
        <v>58</v>
      </c>
      <c r="C307" s="8" t="s">
        <v>238</v>
      </c>
      <c r="D307" s="8" t="s">
        <v>76</v>
      </c>
      <c r="E307" s="16" t="s">
        <v>127</v>
      </c>
      <c r="F307" s="14">
        <f t="shared" si="140"/>
        <v>1788.8</v>
      </c>
      <c r="G307" s="14">
        <f t="shared" si="141"/>
        <v>500</v>
      </c>
      <c r="H307" s="14">
        <f t="shared" si="141"/>
        <v>500</v>
      </c>
    </row>
    <row r="308" spans="1:8" ht="31.5">
      <c r="A308" s="8" t="s">
        <v>42</v>
      </c>
      <c r="B308" s="8" t="s">
        <v>58</v>
      </c>
      <c r="C308" s="8" t="s">
        <v>238</v>
      </c>
      <c r="D308" s="8" t="s">
        <v>79</v>
      </c>
      <c r="E308" s="16" t="s">
        <v>302</v>
      </c>
      <c r="F308" s="14">
        <f>1101.3+687.5</f>
        <v>1788.8</v>
      </c>
      <c r="G308" s="14">
        <v>500</v>
      </c>
      <c r="H308" s="14">
        <v>500</v>
      </c>
    </row>
    <row r="309" spans="1:8">
      <c r="A309" s="8" t="s">
        <v>42</v>
      </c>
      <c r="B309" s="8" t="s">
        <v>68</v>
      </c>
      <c r="C309" s="8" t="s">
        <v>76</v>
      </c>
      <c r="D309" s="8" t="s">
        <v>76</v>
      </c>
      <c r="E309" s="16" t="s">
        <v>34</v>
      </c>
      <c r="F309" s="14">
        <f t="shared" ref="F309:F314" si="142">F310</f>
        <v>1524.6</v>
      </c>
      <c r="G309" s="14">
        <f t="shared" ref="G309:H314" si="143">G310</f>
        <v>1435.1</v>
      </c>
      <c r="H309" s="14">
        <f t="shared" si="143"/>
        <v>1435.1</v>
      </c>
    </row>
    <row r="310" spans="1:8">
      <c r="A310" s="8" t="s">
        <v>42</v>
      </c>
      <c r="B310" s="8" t="s">
        <v>8</v>
      </c>
      <c r="C310" s="8" t="s">
        <v>76</v>
      </c>
      <c r="D310" s="8" t="s">
        <v>76</v>
      </c>
      <c r="E310" s="16" t="s">
        <v>9</v>
      </c>
      <c r="F310" s="14">
        <f t="shared" si="142"/>
        <v>1524.6</v>
      </c>
      <c r="G310" s="14">
        <f t="shared" si="143"/>
        <v>1435.1</v>
      </c>
      <c r="H310" s="14">
        <f t="shared" si="143"/>
        <v>1435.1</v>
      </c>
    </row>
    <row r="311" spans="1:8" ht="75" customHeight="1">
      <c r="A311" s="8" t="s">
        <v>42</v>
      </c>
      <c r="B311" s="8" t="s">
        <v>8</v>
      </c>
      <c r="C311" s="8" t="s">
        <v>232</v>
      </c>
      <c r="D311" s="8" t="s">
        <v>76</v>
      </c>
      <c r="E311" s="16" t="s">
        <v>408</v>
      </c>
      <c r="F311" s="14">
        <f t="shared" si="142"/>
        <v>1524.6</v>
      </c>
      <c r="G311" s="14">
        <f t="shared" si="143"/>
        <v>1435.1</v>
      </c>
      <c r="H311" s="14">
        <f t="shared" si="143"/>
        <v>1435.1</v>
      </c>
    </row>
    <row r="312" spans="1:8" ht="47.25">
      <c r="A312" s="8" t="s">
        <v>42</v>
      </c>
      <c r="B312" s="8" t="s">
        <v>8</v>
      </c>
      <c r="C312" s="8" t="s">
        <v>233</v>
      </c>
      <c r="D312" s="8" t="s">
        <v>76</v>
      </c>
      <c r="E312" s="16" t="s">
        <v>125</v>
      </c>
      <c r="F312" s="14">
        <f t="shared" si="142"/>
        <v>1524.6</v>
      </c>
      <c r="G312" s="14">
        <f t="shared" si="143"/>
        <v>1435.1</v>
      </c>
      <c r="H312" s="14">
        <f t="shared" si="143"/>
        <v>1435.1</v>
      </c>
    </row>
    <row r="313" spans="1:8" ht="63">
      <c r="A313" s="8" t="s">
        <v>42</v>
      </c>
      <c r="B313" s="8" t="s">
        <v>8</v>
      </c>
      <c r="C313" s="8" t="s">
        <v>409</v>
      </c>
      <c r="D313" s="12" t="s">
        <v>76</v>
      </c>
      <c r="E313" s="16" t="s">
        <v>410</v>
      </c>
      <c r="F313" s="14">
        <f t="shared" si="142"/>
        <v>1524.6</v>
      </c>
      <c r="G313" s="14">
        <f t="shared" si="143"/>
        <v>1435.1</v>
      </c>
      <c r="H313" s="14">
        <f t="shared" si="143"/>
        <v>1435.1</v>
      </c>
    </row>
    <row r="314" spans="1:8" ht="63">
      <c r="A314" s="8" t="s">
        <v>42</v>
      </c>
      <c r="B314" s="8" t="s">
        <v>8</v>
      </c>
      <c r="C314" s="8" t="s">
        <v>239</v>
      </c>
      <c r="D314" s="8" t="s">
        <v>76</v>
      </c>
      <c r="E314" s="16" t="s">
        <v>162</v>
      </c>
      <c r="F314" s="14">
        <f t="shared" si="142"/>
        <v>1524.6</v>
      </c>
      <c r="G314" s="14">
        <f t="shared" si="143"/>
        <v>1435.1</v>
      </c>
      <c r="H314" s="14">
        <f t="shared" si="143"/>
        <v>1435.1</v>
      </c>
    </row>
    <row r="315" spans="1:8" ht="31.5">
      <c r="A315" s="8" t="s">
        <v>42</v>
      </c>
      <c r="B315" s="8" t="s">
        <v>8</v>
      </c>
      <c r="C315" s="8" t="s">
        <v>239</v>
      </c>
      <c r="D315" s="8" t="s">
        <v>79</v>
      </c>
      <c r="E315" s="16" t="s">
        <v>302</v>
      </c>
      <c r="F315" s="14">
        <v>1524.6</v>
      </c>
      <c r="G315" s="14">
        <v>1435.1</v>
      </c>
      <c r="H315" s="14">
        <v>1435.1</v>
      </c>
    </row>
    <row r="316" spans="1:8">
      <c r="A316" s="8" t="s">
        <v>42</v>
      </c>
      <c r="B316" s="8" t="s">
        <v>48</v>
      </c>
      <c r="C316" s="8" t="s">
        <v>76</v>
      </c>
      <c r="D316" s="8" t="s">
        <v>76</v>
      </c>
      <c r="E316" s="16" t="s">
        <v>40</v>
      </c>
      <c r="F316" s="14">
        <f t="shared" ref="F316:F321" si="144">F317</f>
        <v>4282.3999999999996</v>
      </c>
      <c r="G316" s="14">
        <f t="shared" ref="G316:H317" si="145">G317</f>
        <v>6423.5999999999995</v>
      </c>
      <c r="H316" s="14">
        <f t="shared" si="145"/>
        <v>5353</v>
      </c>
    </row>
    <row r="317" spans="1:8">
      <c r="A317" s="8" t="s">
        <v>42</v>
      </c>
      <c r="B317" s="8" t="s">
        <v>106</v>
      </c>
      <c r="C317" s="8" t="s">
        <v>76</v>
      </c>
      <c r="D317" s="8" t="s">
        <v>76</v>
      </c>
      <c r="E317" s="16" t="s">
        <v>107</v>
      </c>
      <c r="F317" s="14">
        <f t="shared" si="144"/>
        <v>4282.3999999999996</v>
      </c>
      <c r="G317" s="14">
        <f t="shared" si="145"/>
        <v>6423.5999999999995</v>
      </c>
      <c r="H317" s="14">
        <f t="shared" si="145"/>
        <v>5353</v>
      </c>
    </row>
    <row r="318" spans="1:8" ht="74.45" customHeight="1">
      <c r="A318" s="8" t="s">
        <v>42</v>
      </c>
      <c r="B318" s="8" t="s">
        <v>106</v>
      </c>
      <c r="C318" s="8" t="s">
        <v>204</v>
      </c>
      <c r="D318" s="8" t="s">
        <v>76</v>
      </c>
      <c r="E318" s="16" t="s">
        <v>415</v>
      </c>
      <c r="F318" s="14">
        <f t="shared" si="144"/>
        <v>4282.3999999999996</v>
      </c>
      <c r="G318" s="14">
        <f t="shared" ref="G318:H318" si="146">G319</f>
        <v>6423.5999999999995</v>
      </c>
      <c r="H318" s="14">
        <f t="shared" si="146"/>
        <v>5353</v>
      </c>
    </row>
    <row r="319" spans="1:8" ht="73.150000000000006" customHeight="1">
      <c r="A319" s="8" t="s">
        <v>42</v>
      </c>
      <c r="B319" s="8" t="s">
        <v>106</v>
      </c>
      <c r="C319" s="8" t="s">
        <v>240</v>
      </c>
      <c r="D319" s="8" t="s">
        <v>76</v>
      </c>
      <c r="E319" s="16" t="s">
        <v>416</v>
      </c>
      <c r="F319" s="14">
        <f t="shared" si="144"/>
        <v>4282.3999999999996</v>
      </c>
      <c r="G319" s="14">
        <f t="shared" ref="G319:H321" si="147">G320</f>
        <v>6423.5999999999995</v>
      </c>
      <c r="H319" s="14">
        <f t="shared" si="147"/>
        <v>5353</v>
      </c>
    </row>
    <row r="320" spans="1:8" ht="91.15" customHeight="1">
      <c r="A320" s="8" t="s">
        <v>42</v>
      </c>
      <c r="B320" s="8" t="s">
        <v>106</v>
      </c>
      <c r="C320" s="8" t="s">
        <v>417</v>
      </c>
      <c r="D320" s="12" t="s">
        <v>76</v>
      </c>
      <c r="E320" s="16" t="s">
        <v>418</v>
      </c>
      <c r="F320" s="14">
        <f t="shared" si="144"/>
        <v>4282.3999999999996</v>
      </c>
      <c r="G320" s="14">
        <f t="shared" si="147"/>
        <v>6423.5999999999995</v>
      </c>
      <c r="H320" s="14">
        <f t="shared" si="147"/>
        <v>5353</v>
      </c>
    </row>
    <row r="321" spans="1:8" ht="94.5">
      <c r="A321" s="8" t="s">
        <v>42</v>
      </c>
      <c r="B321" s="8" t="s">
        <v>106</v>
      </c>
      <c r="C321" s="8" t="s">
        <v>284</v>
      </c>
      <c r="D321" s="8" t="s">
        <v>76</v>
      </c>
      <c r="E321" s="16" t="s">
        <v>419</v>
      </c>
      <c r="F321" s="14">
        <f t="shared" si="144"/>
        <v>4282.3999999999996</v>
      </c>
      <c r="G321" s="14">
        <f t="shared" si="147"/>
        <v>6423.5999999999995</v>
      </c>
      <c r="H321" s="14">
        <f t="shared" si="147"/>
        <v>5353</v>
      </c>
    </row>
    <row r="322" spans="1:8" ht="47.25">
      <c r="A322" s="8" t="s">
        <v>42</v>
      </c>
      <c r="B322" s="8" t="s">
        <v>106</v>
      </c>
      <c r="C322" s="8" t="s">
        <v>284</v>
      </c>
      <c r="D322" s="8" t="s">
        <v>82</v>
      </c>
      <c r="E322" s="16" t="s">
        <v>350</v>
      </c>
      <c r="F322" s="14">
        <v>4282.3999999999996</v>
      </c>
      <c r="G322" s="14">
        <f>4282.4+2141.2</f>
        <v>6423.5999999999995</v>
      </c>
      <c r="H322" s="14">
        <f>4282.4+1070.6</f>
        <v>5353</v>
      </c>
    </row>
    <row r="323" spans="1:8">
      <c r="A323" s="9" t="s">
        <v>19</v>
      </c>
      <c r="B323" s="12" t="s">
        <v>76</v>
      </c>
      <c r="C323" s="12" t="s">
        <v>76</v>
      </c>
      <c r="D323" s="12" t="s">
        <v>76</v>
      </c>
      <c r="E323" s="10" t="s">
        <v>4</v>
      </c>
      <c r="F323" s="11">
        <f>F324</f>
        <v>4105.3</v>
      </c>
      <c r="G323" s="11">
        <f t="shared" ref="G323:H324" si="148">G324</f>
        <v>4105.3</v>
      </c>
      <c r="H323" s="11">
        <f t="shared" si="148"/>
        <v>4105.3</v>
      </c>
    </row>
    <row r="324" spans="1:8">
      <c r="A324" s="8" t="s">
        <v>19</v>
      </c>
      <c r="B324" s="8" t="s">
        <v>65</v>
      </c>
      <c r="C324" s="8" t="s">
        <v>76</v>
      </c>
      <c r="D324" s="8" t="s">
        <v>76</v>
      </c>
      <c r="E324" s="13" t="s">
        <v>26</v>
      </c>
      <c r="F324" s="14">
        <f>F325</f>
        <v>4105.3</v>
      </c>
      <c r="G324" s="14">
        <f t="shared" si="148"/>
        <v>4105.3</v>
      </c>
      <c r="H324" s="14">
        <f t="shared" si="148"/>
        <v>4105.3</v>
      </c>
    </row>
    <row r="325" spans="1:8" ht="63">
      <c r="A325" s="8" t="s">
        <v>19</v>
      </c>
      <c r="B325" s="8" t="s">
        <v>53</v>
      </c>
      <c r="C325" s="8" t="s">
        <v>76</v>
      </c>
      <c r="D325" s="8" t="s">
        <v>76</v>
      </c>
      <c r="E325" s="16" t="s">
        <v>28</v>
      </c>
      <c r="F325" s="14">
        <f>F326</f>
        <v>4105.3</v>
      </c>
      <c r="G325" s="14">
        <f t="shared" ref="G325:H326" si="149">G326</f>
        <v>4105.3</v>
      </c>
      <c r="H325" s="14">
        <f t="shared" si="149"/>
        <v>4105.3</v>
      </c>
    </row>
    <row r="326" spans="1:8">
      <c r="A326" s="8" t="s">
        <v>19</v>
      </c>
      <c r="B326" s="8" t="s">
        <v>53</v>
      </c>
      <c r="C326" s="8" t="s">
        <v>281</v>
      </c>
      <c r="D326" s="8" t="s">
        <v>76</v>
      </c>
      <c r="E326" s="16" t="s">
        <v>389</v>
      </c>
      <c r="F326" s="14">
        <f>F327</f>
        <v>4105.3</v>
      </c>
      <c r="G326" s="14">
        <f t="shared" si="149"/>
        <v>4105.3</v>
      </c>
      <c r="H326" s="14">
        <f t="shared" si="149"/>
        <v>4105.3</v>
      </c>
    </row>
    <row r="327" spans="1:8" ht="47.25">
      <c r="A327" s="8" t="s">
        <v>19</v>
      </c>
      <c r="B327" s="8" t="s">
        <v>53</v>
      </c>
      <c r="C327" s="8" t="s">
        <v>420</v>
      </c>
      <c r="D327" s="8" t="s">
        <v>76</v>
      </c>
      <c r="E327" s="16" t="s">
        <v>5</v>
      </c>
      <c r="F327" s="14">
        <f>F328+F330+F334</f>
        <v>4105.3</v>
      </c>
      <c r="G327" s="14">
        <f t="shared" ref="G327:H327" si="150">G328+G330+G334</f>
        <v>4105.3</v>
      </c>
      <c r="H327" s="14">
        <f t="shared" si="150"/>
        <v>4105.3</v>
      </c>
    </row>
    <row r="328" spans="1:8">
      <c r="A328" s="8" t="s">
        <v>19</v>
      </c>
      <c r="B328" s="8" t="s">
        <v>53</v>
      </c>
      <c r="C328" s="8" t="s">
        <v>241</v>
      </c>
      <c r="D328" s="8" t="s">
        <v>76</v>
      </c>
      <c r="E328" s="16" t="s">
        <v>421</v>
      </c>
      <c r="F328" s="14">
        <f>F329</f>
        <v>1208.5999999999999</v>
      </c>
      <c r="G328" s="14">
        <f t="shared" ref="G328:H328" si="151">G329</f>
        <v>1208.5999999999999</v>
      </c>
      <c r="H328" s="14">
        <f t="shared" si="151"/>
        <v>1208.5999999999999</v>
      </c>
    </row>
    <row r="329" spans="1:8" ht="78.75">
      <c r="A329" s="8" t="s">
        <v>19</v>
      </c>
      <c r="B329" s="8" t="s">
        <v>53</v>
      </c>
      <c r="C329" s="8" t="s">
        <v>241</v>
      </c>
      <c r="D329" s="8" t="s">
        <v>78</v>
      </c>
      <c r="E329" s="16" t="s">
        <v>3</v>
      </c>
      <c r="F329" s="14">
        <v>1208.5999999999999</v>
      </c>
      <c r="G329" s="14">
        <v>1208.5999999999999</v>
      </c>
      <c r="H329" s="14">
        <v>1208.5999999999999</v>
      </c>
    </row>
    <row r="330" spans="1:8" ht="47.25">
      <c r="A330" s="8" t="s">
        <v>19</v>
      </c>
      <c r="B330" s="8" t="s">
        <v>53</v>
      </c>
      <c r="C330" s="8" t="s">
        <v>242</v>
      </c>
      <c r="D330" s="8" t="s">
        <v>76</v>
      </c>
      <c r="E330" s="16" t="s">
        <v>422</v>
      </c>
      <c r="F330" s="14">
        <f>F331+F332+F333</f>
        <v>2438.1</v>
      </c>
      <c r="G330" s="14">
        <f t="shared" ref="G330:H330" si="152">G331+G332+G333</f>
        <v>2438.1</v>
      </c>
      <c r="H330" s="14">
        <f t="shared" si="152"/>
        <v>2438.1</v>
      </c>
    </row>
    <row r="331" spans="1:8" ht="78.75">
      <c r="A331" s="8" t="s">
        <v>19</v>
      </c>
      <c r="B331" s="8" t="s">
        <v>53</v>
      </c>
      <c r="C331" s="8" t="s">
        <v>242</v>
      </c>
      <c r="D331" s="8" t="s">
        <v>78</v>
      </c>
      <c r="E331" s="16" t="s">
        <v>3</v>
      </c>
      <c r="F331" s="14">
        <v>2004.4</v>
      </c>
      <c r="G331" s="14">
        <v>2004.4</v>
      </c>
      <c r="H331" s="14">
        <v>2004.4</v>
      </c>
    </row>
    <row r="332" spans="1:8" ht="31.5">
      <c r="A332" s="8" t="s">
        <v>19</v>
      </c>
      <c r="B332" s="8" t="s">
        <v>53</v>
      </c>
      <c r="C332" s="8" t="s">
        <v>242</v>
      </c>
      <c r="D332" s="8" t="s">
        <v>79</v>
      </c>
      <c r="E332" s="16" t="s">
        <v>302</v>
      </c>
      <c r="F332" s="14">
        <f>433.7-1.6</f>
        <v>432.09999999999997</v>
      </c>
      <c r="G332" s="14">
        <v>433.7</v>
      </c>
      <c r="H332" s="14">
        <v>433.7</v>
      </c>
    </row>
    <row r="333" spans="1:8">
      <c r="A333" s="8" t="s">
        <v>19</v>
      </c>
      <c r="B333" s="8" t="s">
        <v>53</v>
      </c>
      <c r="C333" s="8" t="s">
        <v>242</v>
      </c>
      <c r="D333" s="8" t="s">
        <v>80</v>
      </c>
      <c r="E333" s="16" t="s">
        <v>81</v>
      </c>
      <c r="F333" s="14">
        <v>1.6</v>
      </c>
      <c r="G333" s="14">
        <v>0</v>
      </c>
      <c r="H333" s="14">
        <v>0</v>
      </c>
    </row>
    <row r="334" spans="1:8">
      <c r="A334" s="8" t="s">
        <v>19</v>
      </c>
      <c r="B334" s="8" t="s">
        <v>53</v>
      </c>
      <c r="C334" s="8" t="s">
        <v>243</v>
      </c>
      <c r="D334" s="8" t="s">
        <v>76</v>
      </c>
      <c r="E334" s="16" t="s">
        <v>423</v>
      </c>
      <c r="F334" s="14">
        <f>F335</f>
        <v>458.6</v>
      </c>
      <c r="G334" s="14">
        <f t="shared" ref="G334:H334" si="153">G335</f>
        <v>458.6</v>
      </c>
      <c r="H334" s="14">
        <f t="shared" si="153"/>
        <v>458.6</v>
      </c>
    </row>
    <row r="335" spans="1:8" ht="78.75">
      <c r="A335" s="8" t="s">
        <v>19</v>
      </c>
      <c r="B335" s="8" t="s">
        <v>53</v>
      </c>
      <c r="C335" s="8" t="s">
        <v>243</v>
      </c>
      <c r="D335" s="8" t="s">
        <v>78</v>
      </c>
      <c r="E335" s="16" t="s">
        <v>3</v>
      </c>
      <c r="F335" s="14">
        <v>458.6</v>
      </c>
      <c r="G335" s="14">
        <v>458.6</v>
      </c>
      <c r="H335" s="14">
        <v>458.6</v>
      </c>
    </row>
    <row r="336" spans="1:8" ht="47.25">
      <c r="A336" s="9" t="s">
        <v>7</v>
      </c>
      <c r="B336" s="12" t="s">
        <v>76</v>
      </c>
      <c r="C336" s="12" t="s">
        <v>76</v>
      </c>
      <c r="D336" s="12" t="s">
        <v>76</v>
      </c>
      <c r="E336" s="10" t="s">
        <v>11</v>
      </c>
      <c r="F336" s="11">
        <f>F344+F380+F389+F337</f>
        <v>39217.9</v>
      </c>
      <c r="G336" s="11">
        <f>G344+G380+G389+G337</f>
        <v>33721.9</v>
      </c>
      <c r="H336" s="11">
        <f>H344+H380+H389+H337</f>
        <v>33323.1</v>
      </c>
    </row>
    <row r="337" spans="1:8">
      <c r="A337" s="8" t="s">
        <v>7</v>
      </c>
      <c r="B337" s="8" t="s">
        <v>67</v>
      </c>
      <c r="C337" s="8" t="s">
        <v>76</v>
      </c>
      <c r="D337" s="8" t="s">
        <v>76</v>
      </c>
      <c r="E337" s="15" t="s">
        <v>32</v>
      </c>
      <c r="F337" s="14">
        <f t="shared" ref="F337:F342" si="154">F338</f>
        <v>256.60000000000002</v>
      </c>
      <c r="G337" s="14">
        <f t="shared" ref="G337:H341" si="155">G338</f>
        <v>176.4</v>
      </c>
      <c r="H337" s="14">
        <f t="shared" si="155"/>
        <v>182.4</v>
      </c>
    </row>
    <row r="338" spans="1:8" ht="21.6" customHeight="1">
      <c r="A338" s="8" t="s">
        <v>7</v>
      </c>
      <c r="B338" s="26" t="s">
        <v>498</v>
      </c>
      <c r="C338" s="12"/>
      <c r="D338" s="12"/>
      <c r="E338" s="16" t="s">
        <v>499</v>
      </c>
      <c r="F338" s="14">
        <f t="shared" si="154"/>
        <v>256.60000000000002</v>
      </c>
      <c r="G338" s="14">
        <f t="shared" si="155"/>
        <v>176.4</v>
      </c>
      <c r="H338" s="14">
        <f t="shared" si="155"/>
        <v>182.4</v>
      </c>
    </row>
    <row r="339" spans="1:8" ht="47.25">
      <c r="A339" s="8" t="s">
        <v>7</v>
      </c>
      <c r="B339" s="26" t="s">
        <v>498</v>
      </c>
      <c r="C339" s="8" t="s">
        <v>248</v>
      </c>
      <c r="D339" s="8" t="s">
        <v>76</v>
      </c>
      <c r="E339" s="16" t="s">
        <v>359</v>
      </c>
      <c r="F339" s="14">
        <f t="shared" si="154"/>
        <v>256.60000000000002</v>
      </c>
      <c r="G339" s="14">
        <f t="shared" si="155"/>
        <v>176.4</v>
      </c>
      <c r="H339" s="14">
        <f t="shared" si="155"/>
        <v>182.4</v>
      </c>
    </row>
    <row r="340" spans="1:8" ht="63">
      <c r="A340" s="8" t="s">
        <v>7</v>
      </c>
      <c r="B340" s="26" t="s">
        <v>498</v>
      </c>
      <c r="C340" s="8" t="s">
        <v>250</v>
      </c>
      <c r="D340" s="8" t="s">
        <v>76</v>
      </c>
      <c r="E340" s="16" t="s">
        <v>429</v>
      </c>
      <c r="F340" s="14">
        <f t="shared" si="154"/>
        <v>256.60000000000002</v>
      </c>
      <c r="G340" s="14">
        <f t="shared" si="155"/>
        <v>176.4</v>
      </c>
      <c r="H340" s="14">
        <f t="shared" si="155"/>
        <v>182.4</v>
      </c>
    </row>
    <row r="341" spans="1:8" ht="47.25">
      <c r="A341" s="8" t="s">
        <v>7</v>
      </c>
      <c r="B341" s="26" t="s">
        <v>498</v>
      </c>
      <c r="C341" s="8" t="s">
        <v>430</v>
      </c>
      <c r="D341" s="12" t="s">
        <v>76</v>
      </c>
      <c r="E341" s="16" t="s">
        <v>431</v>
      </c>
      <c r="F341" s="14">
        <f t="shared" si="154"/>
        <v>256.60000000000002</v>
      </c>
      <c r="G341" s="14">
        <f t="shared" si="155"/>
        <v>176.4</v>
      </c>
      <c r="H341" s="14">
        <f t="shared" si="155"/>
        <v>182.4</v>
      </c>
    </row>
    <row r="342" spans="1:8" ht="31.5">
      <c r="A342" s="8" t="s">
        <v>7</v>
      </c>
      <c r="B342" s="26" t="s">
        <v>498</v>
      </c>
      <c r="C342" s="8" t="s">
        <v>254</v>
      </c>
      <c r="D342" s="8" t="s">
        <v>76</v>
      </c>
      <c r="E342" s="16" t="s">
        <v>432</v>
      </c>
      <c r="F342" s="14">
        <f t="shared" si="154"/>
        <v>256.60000000000002</v>
      </c>
      <c r="G342" s="14">
        <f t="shared" ref="G342:H342" si="156">G343</f>
        <v>176.4</v>
      </c>
      <c r="H342" s="14">
        <f t="shared" si="156"/>
        <v>182.4</v>
      </c>
    </row>
    <row r="343" spans="1:8" ht="31.5">
      <c r="A343" s="8" t="s">
        <v>7</v>
      </c>
      <c r="B343" s="26" t="s">
        <v>498</v>
      </c>
      <c r="C343" s="8" t="s">
        <v>254</v>
      </c>
      <c r="D343" s="8" t="s">
        <v>373</v>
      </c>
      <c r="E343" s="16" t="s">
        <v>374</v>
      </c>
      <c r="F343" s="14">
        <v>256.60000000000002</v>
      </c>
      <c r="G343" s="14">
        <v>176.4</v>
      </c>
      <c r="H343" s="14">
        <v>182.4</v>
      </c>
    </row>
    <row r="344" spans="1:8">
      <c r="A344" s="8" t="s">
        <v>7</v>
      </c>
      <c r="B344" s="8" t="s">
        <v>46</v>
      </c>
      <c r="C344" s="8" t="s">
        <v>76</v>
      </c>
      <c r="D344" s="8" t="s">
        <v>76</v>
      </c>
      <c r="E344" s="16" t="s">
        <v>37</v>
      </c>
      <c r="F344" s="14">
        <f>F345+F357</f>
        <v>18522</v>
      </c>
      <c r="G344" s="14">
        <f>G345+G357</f>
        <v>18217.599999999999</v>
      </c>
      <c r="H344" s="14">
        <f>H345+H357</f>
        <v>17728.7</v>
      </c>
    </row>
    <row r="345" spans="1:8">
      <c r="A345" s="8" t="s">
        <v>7</v>
      </c>
      <c r="B345" s="8" t="s">
        <v>290</v>
      </c>
      <c r="C345" s="8" t="s">
        <v>76</v>
      </c>
      <c r="D345" s="8" t="s">
        <v>76</v>
      </c>
      <c r="E345" s="16" t="s">
        <v>291</v>
      </c>
      <c r="F345" s="14">
        <f>F346</f>
        <v>13128.9</v>
      </c>
      <c r="G345" s="14">
        <f t="shared" ref="G345:H345" si="157">G346</f>
        <v>13053.5</v>
      </c>
      <c r="H345" s="14">
        <f t="shared" si="157"/>
        <v>12557.5</v>
      </c>
    </row>
    <row r="346" spans="1:8" ht="47.25">
      <c r="A346" s="8" t="s">
        <v>7</v>
      </c>
      <c r="B346" s="8" t="s">
        <v>290</v>
      </c>
      <c r="C346" s="8" t="s">
        <v>244</v>
      </c>
      <c r="D346" s="8" t="s">
        <v>76</v>
      </c>
      <c r="E346" s="16" t="s">
        <v>424</v>
      </c>
      <c r="F346" s="14">
        <f>F347</f>
        <v>13128.9</v>
      </c>
      <c r="G346" s="14">
        <f t="shared" ref="G346:H347" si="158">G347</f>
        <v>13053.5</v>
      </c>
      <c r="H346" s="14">
        <f t="shared" si="158"/>
        <v>12557.5</v>
      </c>
    </row>
    <row r="347" spans="1:8" ht="31.5">
      <c r="A347" s="8" t="s">
        <v>7</v>
      </c>
      <c r="B347" s="8" t="s">
        <v>290</v>
      </c>
      <c r="C347" s="8" t="s">
        <v>245</v>
      </c>
      <c r="D347" s="8" t="s">
        <v>76</v>
      </c>
      <c r="E347" s="16" t="s">
        <v>118</v>
      </c>
      <c r="F347" s="14">
        <f>F348</f>
        <v>13128.9</v>
      </c>
      <c r="G347" s="14">
        <f t="shared" si="158"/>
        <v>13053.5</v>
      </c>
      <c r="H347" s="14">
        <f t="shared" si="158"/>
        <v>12557.5</v>
      </c>
    </row>
    <row r="348" spans="1:8" ht="63">
      <c r="A348" s="8" t="s">
        <v>7</v>
      </c>
      <c r="B348" s="8" t="s">
        <v>290</v>
      </c>
      <c r="C348" s="8" t="s">
        <v>425</v>
      </c>
      <c r="D348" s="12" t="s">
        <v>76</v>
      </c>
      <c r="E348" s="16" t="s">
        <v>426</v>
      </c>
      <c r="F348" s="14">
        <f>F349+F351+F353+F355</f>
        <v>13128.9</v>
      </c>
      <c r="G348" s="14">
        <f t="shared" ref="G348:H348" si="159">G349+G351+G353+G355</f>
        <v>13053.5</v>
      </c>
      <c r="H348" s="14">
        <f t="shared" si="159"/>
        <v>12557.5</v>
      </c>
    </row>
    <row r="349" spans="1:8" ht="63">
      <c r="A349" s="20" t="s">
        <v>7</v>
      </c>
      <c r="B349" s="20" t="s">
        <v>290</v>
      </c>
      <c r="C349" s="20" t="s">
        <v>246</v>
      </c>
      <c r="D349" s="1"/>
      <c r="E349" s="15" t="s">
        <v>119</v>
      </c>
      <c r="F349" s="14">
        <f>F350</f>
        <v>12517.9</v>
      </c>
      <c r="G349" s="14">
        <f t="shared" ref="G349:H349" si="160">G350</f>
        <v>12517.9</v>
      </c>
      <c r="H349" s="14">
        <f t="shared" si="160"/>
        <v>12517.9</v>
      </c>
    </row>
    <row r="350" spans="1:8" ht="31.5">
      <c r="A350" s="20" t="s">
        <v>7</v>
      </c>
      <c r="B350" s="20" t="s">
        <v>290</v>
      </c>
      <c r="C350" s="20" t="s">
        <v>246</v>
      </c>
      <c r="D350" s="1">
        <v>600</v>
      </c>
      <c r="E350" s="15" t="s">
        <v>97</v>
      </c>
      <c r="F350" s="14">
        <v>12517.9</v>
      </c>
      <c r="G350" s="14">
        <v>12517.9</v>
      </c>
      <c r="H350" s="14">
        <v>12517.9</v>
      </c>
    </row>
    <row r="351" spans="1:8" ht="47.25">
      <c r="A351" s="8" t="s">
        <v>7</v>
      </c>
      <c r="B351" s="8" t="s">
        <v>290</v>
      </c>
      <c r="C351" s="8" t="s">
        <v>247</v>
      </c>
      <c r="D351" s="8" t="s">
        <v>76</v>
      </c>
      <c r="E351" s="16" t="s">
        <v>166</v>
      </c>
      <c r="F351" s="14">
        <f>F352</f>
        <v>433.59999999999997</v>
      </c>
      <c r="G351" s="14">
        <f t="shared" ref="G351:H351" si="161">G352</f>
        <v>391.6</v>
      </c>
      <c r="H351" s="14">
        <f t="shared" si="161"/>
        <v>0</v>
      </c>
    </row>
    <row r="352" spans="1:8" ht="31.5">
      <c r="A352" s="8" t="s">
        <v>7</v>
      </c>
      <c r="B352" s="8" t="s">
        <v>290</v>
      </c>
      <c r="C352" s="8" t="s">
        <v>247</v>
      </c>
      <c r="D352" s="8" t="s">
        <v>373</v>
      </c>
      <c r="E352" s="16" t="s">
        <v>374</v>
      </c>
      <c r="F352" s="14">
        <f>743.9-30-280.3</f>
        <v>433.59999999999997</v>
      </c>
      <c r="G352" s="14">
        <v>391.6</v>
      </c>
      <c r="H352" s="14">
        <v>0</v>
      </c>
    </row>
    <row r="353" spans="1:8" ht="47.25">
      <c r="A353" s="8" t="s">
        <v>7</v>
      </c>
      <c r="B353" s="8" t="s">
        <v>290</v>
      </c>
      <c r="C353" s="8" t="s">
        <v>427</v>
      </c>
      <c r="D353" s="8" t="s">
        <v>76</v>
      </c>
      <c r="E353" s="16" t="s">
        <v>428</v>
      </c>
      <c r="F353" s="14">
        <f>F354</f>
        <v>144</v>
      </c>
      <c r="G353" s="14">
        <f t="shared" ref="G353:H353" si="162">G354</f>
        <v>144</v>
      </c>
      <c r="H353" s="14">
        <f t="shared" si="162"/>
        <v>39.6</v>
      </c>
    </row>
    <row r="354" spans="1:8" ht="31.5">
      <c r="A354" s="8" t="s">
        <v>7</v>
      </c>
      <c r="B354" s="8" t="s">
        <v>290</v>
      </c>
      <c r="C354" s="8" t="s">
        <v>427</v>
      </c>
      <c r="D354" s="8" t="s">
        <v>373</v>
      </c>
      <c r="E354" s="16" t="s">
        <v>374</v>
      </c>
      <c r="F354" s="14">
        <v>144</v>
      </c>
      <c r="G354" s="14">
        <v>144</v>
      </c>
      <c r="H354" s="14">
        <v>39.6</v>
      </c>
    </row>
    <row r="355" spans="1:8" ht="63">
      <c r="A355" s="8" t="s">
        <v>7</v>
      </c>
      <c r="B355" s="8" t="s">
        <v>290</v>
      </c>
      <c r="C355" s="8" t="s">
        <v>476</v>
      </c>
      <c r="D355" s="8" t="s">
        <v>76</v>
      </c>
      <c r="E355" s="16" t="s">
        <v>475</v>
      </c>
      <c r="F355" s="14">
        <f>E356:F356</f>
        <v>33.4</v>
      </c>
      <c r="G355" s="14">
        <f t="shared" ref="G355:H355" si="163">F356:G356</f>
        <v>0</v>
      </c>
      <c r="H355" s="14">
        <f t="shared" si="163"/>
        <v>0</v>
      </c>
    </row>
    <row r="356" spans="1:8" ht="31.5">
      <c r="A356" s="8" t="s">
        <v>7</v>
      </c>
      <c r="B356" s="8" t="s">
        <v>290</v>
      </c>
      <c r="C356" s="8" t="s">
        <v>476</v>
      </c>
      <c r="D356" s="8" t="s">
        <v>373</v>
      </c>
      <c r="E356" s="16" t="s">
        <v>374</v>
      </c>
      <c r="F356" s="14">
        <f>30+3.4</f>
        <v>33.4</v>
      </c>
      <c r="G356" s="14">
        <v>0</v>
      </c>
      <c r="H356" s="14">
        <v>0</v>
      </c>
    </row>
    <row r="357" spans="1:8">
      <c r="A357" s="8" t="s">
        <v>7</v>
      </c>
      <c r="B357" s="8" t="s">
        <v>47</v>
      </c>
      <c r="C357" s="8" t="s">
        <v>76</v>
      </c>
      <c r="D357" s="8" t="s">
        <v>76</v>
      </c>
      <c r="E357" s="16" t="s">
        <v>465</v>
      </c>
      <c r="F357" s="14">
        <f>F358</f>
        <v>5393.1</v>
      </c>
      <c r="G357" s="14">
        <f t="shared" ref="G357:H357" si="164">G358</f>
        <v>5164.1000000000004</v>
      </c>
      <c r="H357" s="14">
        <f t="shared" si="164"/>
        <v>5171.2</v>
      </c>
    </row>
    <row r="358" spans="1:8" ht="47.25">
      <c r="A358" s="8" t="s">
        <v>7</v>
      </c>
      <c r="B358" s="8" t="s">
        <v>47</v>
      </c>
      <c r="C358" s="8" t="s">
        <v>248</v>
      </c>
      <c r="D358" s="8" t="s">
        <v>76</v>
      </c>
      <c r="E358" s="16" t="s">
        <v>359</v>
      </c>
      <c r="F358" s="14">
        <f>F363+F359</f>
        <v>5393.1</v>
      </c>
      <c r="G358" s="14">
        <f>G363+G359</f>
        <v>5164.1000000000004</v>
      </c>
      <c r="H358" s="14">
        <f>H363+H359</f>
        <v>5171.2</v>
      </c>
    </row>
    <row r="359" spans="1:8" ht="31.5">
      <c r="A359" s="20" t="s">
        <v>7</v>
      </c>
      <c r="B359" s="20" t="s">
        <v>47</v>
      </c>
      <c r="C359" s="20" t="s">
        <v>249</v>
      </c>
      <c r="D359" s="1"/>
      <c r="E359" s="15" t="s">
        <v>94</v>
      </c>
      <c r="F359" s="14">
        <f>F360</f>
        <v>236.1</v>
      </c>
      <c r="G359" s="14">
        <f t="shared" ref="G359:H361" si="165">G360</f>
        <v>0</v>
      </c>
      <c r="H359" s="14">
        <f t="shared" si="165"/>
        <v>0</v>
      </c>
    </row>
    <row r="360" spans="1:8" ht="31.5">
      <c r="A360" s="20" t="s">
        <v>7</v>
      </c>
      <c r="B360" s="20" t="s">
        <v>47</v>
      </c>
      <c r="C360" s="20" t="s">
        <v>451</v>
      </c>
      <c r="D360" s="1"/>
      <c r="E360" s="15" t="s">
        <v>452</v>
      </c>
      <c r="F360" s="14">
        <f>F361</f>
        <v>236.1</v>
      </c>
      <c r="G360" s="14">
        <f t="shared" si="165"/>
        <v>0</v>
      </c>
      <c r="H360" s="14">
        <f t="shared" si="165"/>
        <v>0</v>
      </c>
    </row>
    <row r="361" spans="1:8" ht="31.5">
      <c r="A361" s="20" t="s">
        <v>7</v>
      </c>
      <c r="B361" s="20" t="s">
        <v>47</v>
      </c>
      <c r="C361" s="20" t="s">
        <v>527</v>
      </c>
      <c r="D361" s="1"/>
      <c r="E361" s="15" t="s">
        <v>530</v>
      </c>
      <c r="F361" s="14">
        <f>F362</f>
        <v>236.1</v>
      </c>
      <c r="G361" s="14">
        <f t="shared" si="165"/>
        <v>0</v>
      </c>
      <c r="H361" s="14">
        <f t="shared" si="165"/>
        <v>0</v>
      </c>
    </row>
    <row r="362" spans="1:8" ht="31.5">
      <c r="A362" s="20" t="s">
        <v>7</v>
      </c>
      <c r="B362" s="20" t="s">
        <v>47</v>
      </c>
      <c r="C362" s="20" t="s">
        <v>527</v>
      </c>
      <c r="D362" s="1">
        <v>600</v>
      </c>
      <c r="E362" s="25" t="s">
        <v>97</v>
      </c>
      <c r="F362" s="14">
        <v>236.1</v>
      </c>
      <c r="G362" s="14">
        <v>0</v>
      </c>
      <c r="H362" s="14">
        <v>0</v>
      </c>
    </row>
    <row r="363" spans="1:8" ht="63">
      <c r="A363" s="8" t="s">
        <v>7</v>
      </c>
      <c r="B363" s="8" t="s">
        <v>47</v>
      </c>
      <c r="C363" s="8" t="s">
        <v>250</v>
      </c>
      <c r="D363" s="8" t="s">
        <v>76</v>
      </c>
      <c r="E363" s="16" t="s">
        <v>429</v>
      </c>
      <c r="F363" s="14">
        <f>F364+F377</f>
        <v>5157</v>
      </c>
      <c r="G363" s="14">
        <f>G364+G377</f>
        <v>5164.1000000000004</v>
      </c>
      <c r="H363" s="14">
        <f>H364+H377</f>
        <v>5171.2</v>
      </c>
    </row>
    <row r="364" spans="1:8" ht="47.25">
      <c r="A364" s="8" t="s">
        <v>7</v>
      </c>
      <c r="B364" s="8" t="s">
        <v>47</v>
      </c>
      <c r="C364" s="8" t="s">
        <v>430</v>
      </c>
      <c r="D364" s="12" t="s">
        <v>76</v>
      </c>
      <c r="E364" s="16" t="s">
        <v>431</v>
      </c>
      <c r="F364" s="14">
        <f>F365+F367+F369+F371+F373+F375</f>
        <v>5091.8</v>
      </c>
      <c r="G364" s="14">
        <f t="shared" ref="G364:H364" si="166">G365+G367+G369+G371+G373+G375</f>
        <v>5096.6000000000004</v>
      </c>
      <c r="H364" s="14">
        <f t="shared" si="166"/>
        <v>5101.3999999999996</v>
      </c>
    </row>
    <row r="365" spans="1:8" ht="31.5">
      <c r="A365" s="20" t="s">
        <v>7</v>
      </c>
      <c r="B365" s="20" t="s">
        <v>47</v>
      </c>
      <c r="C365" s="18" t="s">
        <v>253</v>
      </c>
      <c r="D365" s="18"/>
      <c r="E365" s="25" t="s">
        <v>115</v>
      </c>
      <c r="F365" s="14">
        <f>F366</f>
        <v>4953.1000000000004</v>
      </c>
      <c r="G365" s="14">
        <f t="shared" ref="G365:H365" si="167">G366</f>
        <v>4953.1000000000004</v>
      </c>
      <c r="H365" s="14">
        <f t="shared" si="167"/>
        <v>4953.1000000000004</v>
      </c>
    </row>
    <row r="366" spans="1:8" ht="31.5">
      <c r="A366" s="20" t="s">
        <v>7</v>
      </c>
      <c r="B366" s="20" t="s">
        <v>47</v>
      </c>
      <c r="C366" s="18" t="s">
        <v>253</v>
      </c>
      <c r="D366" s="1">
        <v>600</v>
      </c>
      <c r="E366" s="15" t="s">
        <v>97</v>
      </c>
      <c r="F366" s="14">
        <v>4953.1000000000004</v>
      </c>
      <c r="G366" s="14">
        <v>4953.1000000000004</v>
      </c>
      <c r="H366" s="14">
        <v>4953.1000000000004</v>
      </c>
    </row>
    <row r="367" spans="1:8" ht="31.5">
      <c r="A367" s="8" t="s">
        <v>7</v>
      </c>
      <c r="B367" s="8" t="s">
        <v>47</v>
      </c>
      <c r="C367" s="8" t="s">
        <v>251</v>
      </c>
      <c r="D367" s="8" t="s">
        <v>76</v>
      </c>
      <c r="E367" s="16" t="s">
        <v>113</v>
      </c>
      <c r="F367" s="14">
        <f>F368</f>
        <v>19.899999999999999</v>
      </c>
      <c r="G367" s="14">
        <f t="shared" ref="G367:H367" si="168">G368</f>
        <v>21.9</v>
      </c>
      <c r="H367" s="14">
        <f t="shared" si="168"/>
        <v>23.9</v>
      </c>
    </row>
    <row r="368" spans="1:8">
      <c r="A368" s="8" t="s">
        <v>7</v>
      </c>
      <c r="B368" s="8" t="s">
        <v>47</v>
      </c>
      <c r="C368" s="8" t="s">
        <v>251</v>
      </c>
      <c r="D368" s="8" t="s">
        <v>83</v>
      </c>
      <c r="E368" s="16" t="s">
        <v>84</v>
      </c>
      <c r="F368" s="14">
        <v>19.899999999999999</v>
      </c>
      <c r="G368" s="14">
        <v>21.9</v>
      </c>
      <c r="H368" s="14">
        <v>23.9</v>
      </c>
    </row>
    <row r="369" spans="1:8" ht="31.5">
      <c r="A369" s="8" t="s">
        <v>7</v>
      </c>
      <c r="B369" s="8" t="s">
        <v>47</v>
      </c>
      <c r="C369" s="8" t="s">
        <v>252</v>
      </c>
      <c r="D369" s="8" t="s">
        <v>76</v>
      </c>
      <c r="E369" s="16" t="s">
        <v>114</v>
      </c>
      <c r="F369" s="14">
        <f>F370</f>
        <v>13.5</v>
      </c>
      <c r="G369" s="14">
        <f t="shared" ref="G369:H369" si="169">G370</f>
        <v>14</v>
      </c>
      <c r="H369" s="14">
        <f t="shared" si="169"/>
        <v>14.5</v>
      </c>
    </row>
    <row r="370" spans="1:8" ht="31.5">
      <c r="A370" s="8" t="s">
        <v>7</v>
      </c>
      <c r="B370" s="8" t="s">
        <v>47</v>
      </c>
      <c r="C370" s="8" t="s">
        <v>252</v>
      </c>
      <c r="D370" s="8" t="s">
        <v>79</v>
      </c>
      <c r="E370" s="16" t="s">
        <v>302</v>
      </c>
      <c r="F370" s="14">
        <v>13.5</v>
      </c>
      <c r="G370" s="14">
        <v>14</v>
      </c>
      <c r="H370" s="14">
        <v>14.5</v>
      </c>
    </row>
    <row r="371" spans="1:8" ht="31.5">
      <c r="A371" s="8" t="s">
        <v>7</v>
      </c>
      <c r="B371" s="8" t="s">
        <v>47</v>
      </c>
      <c r="C371" s="8" t="s">
        <v>255</v>
      </c>
      <c r="D371" s="8" t="s">
        <v>76</v>
      </c>
      <c r="E371" s="16" t="s">
        <v>116</v>
      </c>
      <c r="F371" s="14">
        <f>F372</f>
        <v>47.6</v>
      </c>
      <c r="G371" s="14">
        <f t="shared" ref="G371:H371" si="170">G372</f>
        <v>49.3</v>
      </c>
      <c r="H371" s="14">
        <f t="shared" si="170"/>
        <v>51</v>
      </c>
    </row>
    <row r="372" spans="1:8" ht="31.5">
      <c r="A372" s="8" t="s">
        <v>7</v>
      </c>
      <c r="B372" s="8" t="s">
        <v>47</v>
      </c>
      <c r="C372" s="8" t="s">
        <v>255</v>
      </c>
      <c r="D372" s="8" t="s">
        <v>373</v>
      </c>
      <c r="E372" s="16" t="s">
        <v>374</v>
      </c>
      <c r="F372" s="14">
        <v>47.6</v>
      </c>
      <c r="G372" s="14">
        <v>49.3</v>
      </c>
      <c r="H372" s="14">
        <v>51</v>
      </c>
    </row>
    <row r="373" spans="1:8" ht="31.5">
      <c r="A373" s="8" t="s">
        <v>7</v>
      </c>
      <c r="B373" s="8" t="s">
        <v>47</v>
      </c>
      <c r="C373" s="8" t="s">
        <v>282</v>
      </c>
      <c r="D373" s="8" t="s">
        <v>76</v>
      </c>
      <c r="E373" s="16" t="s">
        <v>167</v>
      </c>
      <c r="F373" s="14">
        <f>F374</f>
        <v>21.7</v>
      </c>
      <c r="G373" s="14">
        <f t="shared" ref="G373:H373" si="171">G374</f>
        <v>22.3</v>
      </c>
      <c r="H373" s="14">
        <f t="shared" si="171"/>
        <v>22.9</v>
      </c>
    </row>
    <row r="374" spans="1:8" ht="31.5">
      <c r="A374" s="8" t="s">
        <v>7</v>
      </c>
      <c r="B374" s="8" t="s">
        <v>47</v>
      </c>
      <c r="C374" s="8" t="s">
        <v>282</v>
      </c>
      <c r="D374" s="8" t="s">
        <v>79</v>
      </c>
      <c r="E374" s="16" t="s">
        <v>302</v>
      </c>
      <c r="F374" s="14">
        <v>21.7</v>
      </c>
      <c r="G374" s="14">
        <v>22.3</v>
      </c>
      <c r="H374" s="14">
        <v>22.9</v>
      </c>
    </row>
    <row r="375" spans="1:8" ht="41.45" customHeight="1">
      <c r="A375" s="8" t="s">
        <v>7</v>
      </c>
      <c r="B375" s="8" t="s">
        <v>47</v>
      </c>
      <c r="C375" s="8" t="s">
        <v>433</v>
      </c>
      <c r="D375" s="8" t="s">
        <v>76</v>
      </c>
      <c r="E375" s="16" t="s">
        <v>434</v>
      </c>
      <c r="F375" s="14">
        <f>F376</f>
        <v>36</v>
      </c>
      <c r="G375" s="14">
        <f t="shared" ref="G375:H375" si="172">G376</f>
        <v>36</v>
      </c>
      <c r="H375" s="14">
        <f t="shared" si="172"/>
        <v>36</v>
      </c>
    </row>
    <row r="376" spans="1:8">
      <c r="A376" s="8" t="s">
        <v>7</v>
      </c>
      <c r="B376" s="8" t="s">
        <v>47</v>
      </c>
      <c r="C376" s="8" t="s">
        <v>433</v>
      </c>
      <c r="D376" s="8" t="s">
        <v>83</v>
      </c>
      <c r="E376" s="16" t="s">
        <v>84</v>
      </c>
      <c r="F376" s="14">
        <v>36</v>
      </c>
      <c r="G376" s="14">
        <v>36</v>
      </c>
      <c r="H376" s="14">
        <v>36</v>
      </c>
    </row>
    <row r="377" spans="1:8" ht="31.5">
      <c r="A377" s="8" t="s">
        <v>7</v>
      </c>
      <c r="B377" s="8" t="s">
        <v>47</v>
      </c>
      <c r="C377" s="8" t="s">
        <v>435</v>
      </c>
      <c r="D377" s="12" t="s">
        <v>76</v>
      </c>
      <c r="E377" s="16" t="s">
        <v>436</v>
      </c>
      <c r="F377" s="14">
        <f>F378</f>
        <v>65.2</v>
      </c>
      <c r="G377" s="14">
        <f t="shared" ref="G377:H377" si="173">G378</f>
        <v>67.5</v>
      </c>
      <c r="H377" s="14">
        <f t="shared" si="173"/>
        <v>69.8</v>
      </c>
    </row>
    <row r="378" spans="1:8" ht="63">
      <c r="A378" s="8" t="s">
        <v>7</v>
      </c>
      <c r="B378" s="8" t="s">
        <v>47</v>
      </c>
      <c r="C378" s="8" t="s">
        <v>437</v>
      </c>
      <c r="D378" s="8" t="s">
        <v>76</v>
      </c>
      <c r="E378" s="16" t="s">
        <v>117</v>
      </c>
      <c r="F378" s="14">
        <f>F379</f>
        <v>65.2</v>
      </c>
      <c r="G378" s="14">
        <f t="shared" ref="G378:H378" si="174">G379</f>
        <v>67.5</v>
      </c>
      <c r="H378" s="14">
        <f t="shared" si="174"/>
        <v>69.8</v>
      </c>
    </row>
    <row r="379" spans="1:8" ht="31.5">
      <c r="A379" s="8" t="s">
        <v>7</v>
      </c>
      <c r="B379" s="8" t="s">
        <v>47</v>
      </c>
      <c r="C379" s="8" t="s">
        <v>437</v>
      </c>
      <c r="D379" s="8" t="s">
        <v>373</v>
      </c>
      <c r="E379" s="16" t="s">
        <v>374</v>
      </c>
      <c r="F379" s="14">
        <v>65.2</v>
      </c>
      <c r="G379" s="14">
        <v>67.5</v>
      </c>
      <c r="H379" s="14">
        <v>69.8</v>
      </c>
    </row>
    <row r="380" spans="1:8">
      <c r="A380" s="8" t="s">
        <v>7</v>
      </c>
      <c r="B380" s="8" t="s">
        <v>48</v>
      </c>
      <c r="C380" s="8" t="s">
        <v>76</v>
      </c>
      <c r="D380" s="8" t="s">
        <v>76</v>
      </c>
      <c r="E380" s="16" t="s">
        <v>40</v>
      </c>
      <c r="F380" s="14">
        <f t="shared" ref="F380:F385" si="175">F381</f>
        <v>3618.3</v>
      </c>
      <c r="G380" s="14">
        <f t="shared" ref="G380:H385" si="176">G381</f>
        <v>1870.8</v>
      </c>
      <c r="H380" s="14">
        <f t="shared" si="176"/>
        <v>1908.3</v>
      </c>
    </row>
    <row r="381" spans="1:8">
      <c r="A381" s="8" t="s">
        <v>7</v>
      </c>
      <c r="B381" s="8" t="s">
        <v>49</v>
      </c>
      <c r="C381" s="8" t="s">
        <v>76</v>
      </c>
      <c r="D381" s="8" t="s">
        <v>76</v>
      </c>
      <c r="E381" s="16" t="s">
        <v>43</v>
      </c>
      <c r="F381" s="14">
        <f t="shared" si="175"/>
        <v>3618.3</v>
      </c>
      <c r="G381" s="14">
        <f t="shared" si="176"/>
        <v>1870.8</v>
      </c>
      <c r="H381" s="14">
        <f t="shared" si="176"/>
        <v>1908.3</v>
      </c>
    </row>
    <row r="382" spans="1:8" ht="72.599999999999994" customHeight="1">
      <c r="A382" s="8" t="s">
        <v>7</v>
      </c>
      <c r="B382" s="8" t="s">
        <v>49</v>
      </c>
      <c r="C382" s="8" t="s">
        <v>204</v>
      </c>
      <c r="D382" s="8" t="s">
        <v>76</v>
      </c>
      <c r="E382" s="16" t="s">
        <v>415</v>
      </c>
      <c r="F382" s="14">
        <f t="shared" si="175"/>
        <v>3618.3</v>
      </c>
      <c r="G382" s="14">
        <f t="shared" si="176"/>
        <v>1870.8</v>
      </c>
      <c r="H382" s="14">
        <f t="shared" si="176"/>
        <v>1908.3</v>
      </c>
    </row>
    <row r="383" spans="1:8" ht="31.5">
      <c r="A383" s="8" t="s">
        <v>7</v>
      </c>
      <c r="B383" s="8" t="s">
        <v>49</v>
      </c>
      <c r="C383" s="8" t="s">
        <v>256</v>
      </c>
      <c r="D383" s="8" t="s">
        <v>76</v>
      </c>
      <c r="E383" s="16" t="s">
        <v>147</v>
      </c>
      <c r="F383" s="14">
        <f t="shared" si="175"/>
        <v>3618.3</v>
      </c>
      <c r="G383" s="14">
        <f t="shared" si="176"/>
        <v>1870.8</v>
      </c>
      <c r="H383" s="14">
        <f t="shared" si="176"/>
        <v>1908.3</v>
      </c>
    </row>
    <row r="384" spans="1:8" ht="31.5">
      <c r="A384" s="8" t="s">
        <v>7</v>
      </c>
      <c r="B384" s="8" t="s">
        <v>49</v>
      </c>
      <c r="C384" s="8" t="s">
        <v>438</v>
      </c>
      <c r="D384" s="12" t="s">
        <v>76</v>
      </c>
      <c r="E384" s="16" t="s">
        <v>439</v>
      </c>
      <c r="F384" s="14">
        <f>F385+F387</f>
        <v>3618.3</v>
      </c>
      <c r="G384" s="14">
        <f t="shared" ref="G384:H384" si="177">G385+G387</f>
        <v>1870.8</v>
      </c>
      <c r="H384" s="14">
        <f t="shared" si="177"/>
        <v>1908.3</v>
      </c>
    </row>
    <row r="385" spans="1:8" ht="31.5">
      <c r="A385" s="8" t="s">
        <v>7</v>
      </c>
      <c r="B385" s="8" t="s">
        <v>49</v>
      </c>
      <c r="C385" s="8" t="s">
        <v>440</v>
      </c>
      <c r="D385" s="8" t="s">
        <v>76</v>
      </c>
      <c r="E385" s="16" t="s">
        <v>148</v>
      </c>
      <c r="F385" s="14">
        <f t="shared" si="175"/>
        <v>1834.2</v>
      </c>
      <c r="G385" s="14">
        <f t="shared" si="176"/>
        <v>1870.8</v>
      </c>
      <c r="H385" s="14">
        <f t="shared" si="176"/>
        <v>1908.3</v>
      </c>
    </row>
    <row r="386" spans="1:8">
      <c r="A386" s="8" t="s">
        <v>7</v>
      </c>
      <c r="B386" s="8" t="s">
        <v>49</v>
      </c>
      <c r="C386" s="8" t="s">
        <v>440</v>
      </c>
      <c r="D386" s="8" t="s">
        <v>83</v>
      </c>
      <c r="E386" s="16" t="s">
        <v>84</v>
      </c>
      <c r="F386" s="14">
        <v>1834.2</v>
      </c>
      <c r="G386" s="14">
        <v>1870.8</v>
      </c>
      <c r="H386" s="14">
        <v>1908.3</v>
      </c>
    </row>
    <row r="387" spans="1:8" ht="47.25">
      <c r="A387" s="8" t="s">
        <v>7</v>
      </c>
      <c r="B387" s="8" t="s">
        <v>49</v>
      </c>
      <c r="C387" s="8" t="s">
        <v>533</v>
      </c>
      <c r="D387" s="8" t="s">
        <v>76</v>
      </c>
      <c r="E387" s="16" t="s">
        <v>534</v>
      </c>
      <c r="F387" s="14">
        <f>F388</f>
        <v>1784.1</v>
      </c>
      <c r="G387" s="14">
        <f t="shared" ref="G387:H387" si="178">G388</f>
        <v>0</v>
      </c>
      <c r="H387" s="14">
        <f t="shared" si="178"/>
        <v>0</v>
      </c>
    </row>
    <row r="388" spans="1:8">
      <c r="A388" s="8" t="s">
        <v>7</v>
      </c>
      <c r="B388" s="8" t="s">
        <v>49</v>
      </c>
      <c r="C388" s="8" t="s">
        <v>533</v>
      </c>
      <c r="D388" s="8" t="s">
        <v>83</v>
      </c>
      <c r="E388" s="16" t="s">
        <v>84</v>
      </c>
      <c r="F388" s="14">
        <v>1784.1</v>
      </c>
      <c r="G388" s="14">
        <v>0</v>
      </c>
      <c r="H388" s="14">
        <v>0</v>
      </c>
    </row>
    <row r="389" spans="1:8">
      <c r="A389" s="8" t="s">
        <v>7</v>
      </c>
      <c r="B389" s="8" t="s">
        <v>71</v>
      </c>
      <c r="C389" s="8" t="s">
        <v>76</v>
      </c>
      <c r="D389" s="8" t="s">
        <v>76</v>
      </c>
      <c r="E389" s="16" t="s">
        <v>39</v>
      </c>
      <c r="F389" s="14">
        <f>F390+F409</f>
        <v>16821</v>
      </c>
      <c r="G389" s="14">
        <f t="shared" ref="G389:H389" si="179">G390+G409</f>
        <v>13457.1</v>
      </c>
      <c r="H389" s="14">
        <f t="shared" si="179"/>
        <v>13503.7</v>
      </c>
    </row>
    <row r="390" spans="1:8">
      <c r="A390" s="8" t="s">
        <v>7</v>
      </c>
      <c r="B390" s="8" t="s">
        <v>120</v>
      </c>
      <c r="C390" s="8" t="s">
        <v>76</v>
      </c>
      <c r="D390" s="8" t="s">
        <v>76</v>
      </c>
      <c r="E390" s="16" t="s">
        <v>72</v>
      </c>
      <c r="F390" s="14">
        <f>F391</f>
        <v>14531.5</v>
      </c>
      <c r="G390" s="14">
        <f t="shared" ref="G390:H391" si="180">G391</f>
        <v>11167.6</v>
      </c>
      <c r="H390" s="14">
        <f t="shared" si="180"/>
        <v>11214.2</v>
      </c>
    </row>
    <row r="391" spans="1:8" ht="47.25">
      <c r="A391" s="8" t="s">
        <v>7</v>
      </c>
      <c r="B391" s="8" t="s">
        <v>120</v>
      </c>
      <c r="C391" s="8" t="s">
        <v>244</v>
      </c>
      <c r="D391" s="8" t="s">
        <v>76</v>
      </c>
      <c r="E391" s="16" t="s">
        <v>424</v>
      </c>
      <c r="F391" s="14">
        <f>F392</f>
        <v>14531.5</v>
      </c>
      <c r="G391" s="14">
        <f t="shared" si="180"/>
        <v>11167.6</v>
      </c>
      <c r="H391" s="14">
        <f t="shared" si="180"/>
        <v>11214.2</v>
      </c>
    </row>
    <row r="392" spans="1:8" ht="31.5">
      <c r="A392" s="8" t="s">
        <v>7</v>
      </c>
      <c r="B392" s="8" t="s">
        <v>120</v>
      </c>
      <c r="C392" s="8" t="s">
        <v>245</v>
      </c>
      <c r="D392" s="8" t="s">
        <v>76</v>
      </c>
      <c r="E392" s="16" t="s">
        <v>118</v>
      </c>
      <c r="F392" s="14">
        <f>F393+F402</f>
        <v>14531.5</v>
      </c>
      <c r="G392" s="14">
        <f t="shared" ref="G392:H392" si="181">G393+G402</f>
        <v>11167.6</v>
      </c>
      <c r="H392" s="14">
        <f t="shared" si="181"/>
        <v>11214.2</v>
      </c>
    </row>
    <row r="393" spans="1:8" ht="63">
      <c r="A393" s="8" t="s">
        <v>7</v>
      </c>
      <c r="B393" s="8" t="s">
        <v>120</v>
      </c>
      <c r="C393" s="8" t="s">
        <v>441</v>
      </c>
      <c r="D393" s="12" t="s">
        <v>76</v>
      </c>
      <c r="E393" s="16" t="s">
        <v>442</v>
      </c>
      <c r="F393" s="14">
        <f>F394+F396+F400</f>
        <v>11121.4</v>
      </c>
      <c r="G393" s="14">
        <f t="shared" ref="G393:H393" si="182">G394+G396+G400</f>
        <v>11167.6</v>
      </c>
      <c r="H393" s="14">
        <f t="shared" si="182"/>
        <v>11214.2</v>
      </c>
    </row>
    <row r="394" spans="1:8" ht="47.25">
      <c r="A394" s="20" t="s">
        <v>7</v>
      </c>
      <c r="B394" s="20" t="s">
        <v>120</v>
      </c>
      <c r="C394" s="20" t="s">
        <v>258</v>
      </c>
      <c r="D394" s="1"/>
      <c r="E394" s="15" t="s">
        <v>122</v>
      </c>
      <c r="F394" s="14">
        <f>F395</f>
        <v>9799.1</v>
      </c>
      <c r="G394" s="14">
        <f t="shared" ref="G394:H394" si="183">G395</f>
        <v>9799.1</v>
      </c>
      <c r="H394" s="14">
        <f t="shared" si="183"/>
        <v>9799.1</v>
      </c>
    </row>
    <row r="395" spans="1:8" ht="31.5">
      <c r="A395" s="20" t="s">
        <v>7</v>
      </c>
      <c r="B395" s="20" t="s">
        <v>120</v>
      </c>
      <c r="C395" s="20" t="s">
        <v>258</v>
      </c>
      <c r="D395" s="1">
        <v>600</v>
      </c>
      <c r="E395" s="15" t="s">
        <v>97</v>
      </c>
      <c r="F395" s="14">
        <v>9799.1</v>
      </c>
      <c r="G395" s="14">
        <v>9799.1</v>
      </c>
      <c r="H395" s="14">
        <v>9799.1</v>
      </c>
    </row>
    <row r="396" spans="1:8" ht="31.5">
      <c r="A396" s="8" t="s">
        <v>7</v>
      </c>
      <c r="B396" s="8" t="s">
        <v>120</v>
      </c>
      <c r="C396" s="8" t="s">
        <v>257</v>
      </c>
      <c r="D396" s="8" t="s">
        <v>76</v>
      </c>
      <c r="E396" s="16" t="s">
        <v>121</v>
      </c>
      <c r="F396" s="14">
        <f>F397+F398+F399</f>
        <v>1070.4000000000001</v>
      </c>
      <c r="G396" s="14">
        <f t="shared" ref="G396:H396" si="184">G397+G398+G399</f>
        <v>1116.5999999999999</v>
      </c>
      <c r="H396" s="14">
        <f t="shared" si="184"/>
        <v>1163.2</v>
      </c>
    </row>
    <row r="397" spans="1:8" ht="78.75">
      <c r="A397" s="8" t="s">
        <v>7</v>
      </c>
      <c r="B397" s="8" t="s">
        <v>120</v>
      </c>
      <c r="C397" s="8" t="s">
        <v>257</v>
      </c>
      <c r="D397" s="8" t="s">
        <v>78</v>
      </c>
      <c r="E397" s="16" t="s">
        <v>3</v>
      </c>
      <c r="F397" s="14">
        <v>544.5</v>
      </c>
      <c r="G397" s="14">
        <v>544.5</v>
      </c>
      <c r="H397" s="14">
        <v>562.1</v>
      </c>
    </row>
    <row r="398" spans="1:8" ht="31.5">
      <c r="A398" s="8" t="s">
        <v>7</v>
      </c>
      <c r="B398" s="8" t="s">
        <v>120</v>
      </c>
      <c r="C398" s="8" t="s">
        <v>257</v>
      </c>
      <c r="D398" s="8" t="s">
        <v>79</v>
      </c>
      <c r="E398" s="16" t="s">
        <v>302</v>
      </c>
      <c r="F398" s="14">
        <v>455.1</v>
      </c>
      <c r="G398" s="14">
        <v>501.3</v>
      </c>
      <c r="H398" s="14">
        <v>530.29999999999995</v>
      </c>
    </row>
    <row r="399" spans="1:8">
      <c r="A399" s="8" t="s">
        <v>7</v>
      </c>
      <c r="B399" s="8" t="s">
        <v>120</v>
      </c>
      <c r="C399" s="8" t="s">
        <v>257</v>
      </c>
      <c r="D399" s="8" t="s">
        <v>80</v>
      </c>
      <c r="E399" s="16" t="s">
        <v>81</v>
      </c>
      <c r="F399" s="14">
        <v>70.8</v>
      </c>
      <c r="G399" s="14">
        <v>70.8</v>
      </c>
      <c r="H399" s="14">
        <v>70.8</v>
      </c>
    </row>
    <row r="400" spans="1:8" ht="63">
      <c r="A400" s="8" t="s">
        <v>7</v>
      </c>
      <c r="B400" s="8" t="s">
        <v>120</v>
      </c>
      <c r="C400" s="8" t="s">
        <v>259</v>
      </c>
      <c r="D400" s="8" t="s">
        <v>76</v>
      </c>
      <c r="E400" s="16" t="s">
        <v>123</v>
      </c>
      <c r="F400" s="14">
        <f>F401</f>
        <v>251.9</v>
      </c>
      <c r="G400" s="14">
        <f t="shared" ref="G400:H400" si="185">G401</f>
        <v>251.9</v>
      </c>
      <c r="H400" s="14">
        <f t="shared" si="185"/>
        <v>251.9</v>
      </c>
    </row>
    <row r="401" spans="1:8" ht="31.5">
      <c r="A401" s="8" t="s">
        <v>7</v>
      </c>
      <c r="B401" s="8" t="s">
        <v>120</v>
      </c>
      <c r="C401" s="8" t="s">
        <v>259</v>
      </c>
      <c r="D401" s="8" t="s">
        <v>373</v>
      </c>
      <c r="E401" s="16" t="s">
        <v>374</v>
      </c>
      <c r="F401" s="14">
        <v>251.9</v>
      </c>
      <c r="G401" s="14">
        <v>251.9</v>
      </c>
      <c r="H401" s="14">
        <v>251.9</v>
      </c>
    </row>
    <row r="402" spans="1:8" ht="94.5">
      <c r="A402" s="8" t="s">
        <v>7</v>
      </c>
      <c r="B402" s="8" t="s">
        <v>120</v>
      </c>
      <c r="C402" s="8" t="s">
        <v>443</v>
      </c>
      <c r="D402" s="12" t="s">
        <v>76</v>
      </c>
      <c r="E402" s="16" t="s">
        <v>444</v>
      </c>
      <c r="F402" s="14">
        <f>F405+F407+F403</f>
        <v>3410.1</v>
      </c>
      <c r="G402" s="14">
        <f t="shared" ref="G402:H402" si="186">G405+G407+G403</f>
        <v>0</v>
      </c>
      <c r="H402" s="14">
        <f t="shared" si="186"/>
        <v>0</v>
      </c>
    </row>
    <row r="403" spans="1:8" ht="78.75">
      <c r="A403" s="8" t="s">
        <v>7</v>
      </c>
      <c r="B403" s="8" t="s">
        <v>120</v>
      </c>
      <c r="C403" s="8" t="s">
        <v>544</v>
      </c>
      <c r="D403" s="8" t="s">
        <v>76</v>
      </c>
      <c r="E403" s="16" t="s">
        <v>545</v>
      </c>
      <c r="F403" s="14">
        <f>F404</f>
        <v>2467.1999999999998</v>
      </c>
      <c r="G403" s="14">
        <f t="shared" ref="G403:H403" si="187">G404</f>
        <v>0</v>
      </c>
      <c r="H403" s="14">
        <f t="shared" si="187"/>
        <v>0</v>
      </c>
    </row>
    <row r="404" spans="1:8" ht="31.5">
      <c r="A404" s="8" t="s">
        <v>7</v>
      </c>
      <c r="B404" s="8" t="s">
        <v>120</v>
      </c>
      <c r="C404" s="8" t="s">
        <v>544</v>
      </c>
      <c r="D404" s="8" t="s">
        <v>79</v>
      </c>
      <c r="E404" s="16" t="s">
        <v>302</v>
      </c>
      <c r="F404" s="14">
        <v>2467.1999999999998</v>
      </c>
      <c r="G404" s="14">
        <v>0</v>
      </c>
      <c r="H404" s="14">
        <v>0</v>
      </c>
    </row>
    <row r="405" spans="1:8" ht="78.75">
      <c r="A405" s="8" t="s">
        <v>7</v>
      </c>
      <c r="B405" s="8" t="s">
        <v>120</v>
      </c>
      <c r="C405" s="8" t="s">
        <v>474</v>
      </c>
      <c r="D405" s="8" t="s">
        <v>76</v>
      </c>
      <c r="E405" s="16" t="s">
        <v>543</v>
      </c>
      <c r="F405" s="14">
        <f>F406</f>
        <v>782.9</v>
      </c>
      <c r="G405" s="14">
        <f t="shared" ref="G405:H405" si="188">G406</f>
        <v>0</v>
      </c>
      <c r="H405" s="14">
        <f t="shared" si="188"/>
        <v>0</v>
      </c>
    </row>
    <row r="406" spans="1:8" ht="31.5">
      <c r="A406" s="8" t="s">
        <v>7</v>
      </c>
      <c r="B406" s="8" t="s">
        <v>120</v>
      </c>
      <c r="C406" s="8" t="s">
        <v>474</v>
      </c>
      <c r="D406" s="8" t="s">
        <v>79</v>
      </c>
      <c r="E406" s="16" t="s">
        <v>302</v>
      </c>
      <c r="F406" s="14">
        <f>506+276.9</f>
        <v>782.9</v>
      </c>
      <c r="G406" s="14">
        <v>0</v>
      </c>
      <c r="H406" s="14">
        <v>0</v>
      </c>
    </row>
    <row r="407" spans="1:8" ht="78.75">
      <c r="A407" s="8" t="s">
        <v>7</v>
      </c>
      <c r="B407" s="8" t="s">
        <v>120</v>
      </c>
      <c r="C407" s="8" t="s">
        <v>445</v>
      </c>
      <c r="D407" s="8" t="s">
        <v>76</v>
      </c>
      <c r="E407" s="16" t="s">
        <v>446</v>
      </c>
      <c r="F407" s="14">
        <f>F408</f>
        <v>160</v>
      </c>
      <c r="G407" s="14">
        <f t="shared" ref="G407:H407" si="189">G408</f>
        <v>0</v>
      </c>
      <c r="H407" s="14">
        <f t="shared" si="189"/>
        <v>0</v>
      </c>
    </row>
    <row r="408" spans="1:8" ht="31.5">
      <c r="A408" s="8" t="s">
        <v>7</v>
      </c>
      <c r="B408" s="8" t="s">
        <v>120</v>
      </c>
      <c r="C408" s="8" t="s">
        <v>445</v>
      </c>
      <c r="D408" s="8" t="s">
        <v>373</v>
      </c>
      <c r="E408" s="16" t="s">
        <v>374</v>
      </c>
      <c r="F408" s="14">
        <v>160</v>
      </c>
      <c r="G408" s="14">
        <v>0</v>
      </c>
      <c r="H408" s="14">
        <v>0</v>
      </c>
    </row>
    <row r="409" spans="1:8" ht="31.5">
      <c r="A409" s="8" t="s">
        <v>7</v>
      </c>
      <c r="B409" s="8" t="s">
        <v>124</v>
      </c>
      <c r="C409" s="8" t="s">
        <v>76</v>
      </c>
      <c r="D409" s="8" t="s">
        <v>76</v>
      </c>
      <c r="E409" s="16" t="s">
        <v>0</v>
      </c>
      <c r="F409" s="14">
        <f>F410</f>
        <v>2289.5</v>
      </c>
      <c r="G409" s="14">
        <f t="shared" ref="G409:H409" si="190">G410</f>
        <v>2289.5</v>
      </c>
      <c r="H409" s="14">
        <f t="shared" si="190"/>
        <v>2289.5</v>
      </c>
    </row>
    <row r="410" spans="1:8" ht="47.25">
      <c r="A410" s="8" t="s">
        <v>7</v>
      </c>
      <c r="B410" s="8" t="s">
        <v>124</v>
      </c>
      <c r="C410" s="8" t="s">
        <v>244</v>
      </c>
      <c r="D410" s="8" t="s">
        <v>76</v>
      </c>
      <c r="E410" s="16" t="s">
        <v>424</v>
      </c>
      <c r="F410" s="14">
        <f>F411</f>
        <v>2289.5</v>
      </c>
      <c r="G410" s="14">
        <f t="shared" ref="G410:H412" si="191">G411</f>
        <v>2289.5</v>
      </c>
      <c r="H410" s="14">
        <f t="shared" si="191"/>
        <v>2289.5</v>
      </c>
    </row>
    <row r="411" spans="1:8">
      <c r="A411" s="8" t="s">
        <v>7</v>
      </c>
      <c r="B411" s="8" t="s">
        <v>124</v>
      </c>
      <c r="C411" s="8" t="s">
        <v>260</v>
      </c>
      <c r="D411" s="8" t="s">
        <v>76</v>
      </c>
      <c r="E411" s="16" t="s">
        <v>2</v>
      </c>
      <c r="F411" s="14">
        <f>F412</f>
        <v>2289.5</v>
      </c>
      <c r="G411" s="14">
        <f t="shared" si="191"/>
        <v>2289.5</v>
      </c>
      <c r="H411" s="14">
        <f t="shared" si="191"/>
        <v>2289.5</v>
      </c>
    </row>
    <row r="412" spans="1:8" ht="24.6" customHeight="1">
      <c r="A412" s="8" t="s">
        <v>7</v>
      </c>
      <c r="B412" s="8" t="s">
        <v>124</v>
      </c>
      <c r="C412" s="8" t="s">
        <v>447</v>
      </c>
      <c r="D412" s="12" t="s">
        <v>76</v>
      </c>
      <c r="E412" s="16" t="s">
        <v>388</v>
      </c>
      <c r="F412" s="14">
        <f>F413</f>
        <v>2289.5</v>
      </c>
      <c r="G412" s="14">
        <f t="shared" si="191"/>
        <v>2289.5</v>
      </c>
      <c r="H412" s="14">
        <f t="shared" si="191"/>
        <v>2289.5</v>
      </c>
    </row>
    <row r="413" spans="1:8" ht="78.75">
      <c r="A413" s="8" t="s">
        <v>7</v>
      </c>
      <c r="B413" s="8" t="s">
        <v>124</v>
      </c>
      <c r="C413" s="8" t="s">
        <v>261</v>
      </c>
      <c r="D413" s="8" t="s">
        <v>76</v>
      </c>
      <c r="E413" s="16" t="s">
        <v>303</v>
      </c>
      <c r="F413" s="14">
        <f>F414+F415+F416</f>
        <v>2289.5</v>
      </c>
      <c r="G413" s="14">
        <f t="shared" ref="G413:H413" si="192">G414+G415+G416</f>
        <v>2289.5</v>
      </c>
      <c r="H413" s="14">
        <f t="shared" si="192"/>
        <v>2289.5</v>
      </c>
    </row>
    <row r="414" spans="1:8" ht="78.75">
      <c r="A414" s="8" t="s">
        <v>7</v>
      </c>
      <c r="B414" s="8" t="s">
        <v>124</v>
      </c>
      <c r="C414" s="8" t="s">
        <v>261</v>
      </c>
      <c r="D414" s="8" t="s">
        <v>78</v>
      </c>
      <c r="E414" s="16" t="s">
        <v>3</v>
      </c>
      <c r="F414" s="14">
        <v>2035.7</v>
      </c>
      <c r="G414" s="14">
        <v>2035.7</v>
      </c>
      <c r="H414" s="14">
        <v>2035.7</v>
      </c>
    </row>
    <row r="415" spans="1:8" ht="31.5">
      <c r="A415" s="8" t="s">
        <v>7</v>
      </c>
      <c r="B415" s="8" t="s">
        <v>124</v>
      </c>
      <c r="C415" s="8" t="s">
        <v>261</v>
      </c>
      <c r="D415" s="8" t="s">
        <v>79</v>
      </c>
      <c r="E415" s="16" t="s">
        <v>302</v>
      </c>
      <c r="F415" s="14">
        <v>253.2</v>
      </c>
      <c r="G415" s="14">
        <v>253.2</v>
      </c>
      <c r="H415" s="14">
        <v>253.2</v>
      </c>
    </row>
    <row r="416" spans="1:8">
      <c r="A416" s="8" t="s">
        <v>7</v>
      </c>
      <c r="B416" s="8" t="s">
        <v>124</v>
      </c>
      <c r="C416" s="8" t="s">
        <v>261</v>
      </c>
      <c r="D416" s="8" t="s">
        <v>80</v>
      </c>
      <c r="E416" s="16" t="s">
        <v>81</v>
      </c>
      <c r="F416" s="14">
        <v>0.6</v>
      </c>
      <c r="G416" s="14">
        <v>0.6</v>
      </c>
      <c r="H416" s="14">
        <v>0.6</v>
      </c>
    </row>
    <row r="417" spans="1:8" ht="31.5">
      <c r="A417" s="9" t="s">
        <v>14</v>
      </c>
      <c r="B417" s="12" t="s">
        <v>76</v>
      </c>
      <c r="C417" s="12" t="s">
        <v>76</v>
      </c>
      <c r="D417" s="12" t="s">
        <v>76</v>
      </c>
      <c r="E417" s="10" t="s">
        <v>482</v>
      </c>
      <c r="F417" s="11">
        <f>F418+F493</f>
        <v>430051.8</v>
      </c>
      <c r="G417" s="11">
        <f>G418+G493</f>
        <v>414835.10000000009</v>
      </c>
      <c r="H417" s="11">
        <f>H418+H493</f>
        <v>409963.80000000005</v>
      </c>
    </row>
    <row r="418" spans="1:8">
      <c r="A418" s="8" t="s">
        <v>14</v>
      </c>
      <c r="B418" s="8" t="s">
        <v>46</v>
      </c>
      <c r="C418" s="8" t="s">
        <v>76</v>
      </c>
      <c r="D418" s="8" t="s">
        <v>76</v>
      </c>
      <c r="E418" s="16" t="s">
        <v>37</v>
      </c>
      <c r="F418" s="14">
        <f>F419+F433+F462+F470+F480</f>
        <v>420982.5</v>
      </c>
      <c r="G418" s="14">
        <f>G419+G433+G462+G470+G480</f>
        <v>405765.8000000001</v>
      </c>
      <c r="H418" s="14">
        <f>H419+H433+H462+H470+H480</f>
        <v>400894.50000000006</v>
      </c>
    </row>
    <row r="419" spans="1:8">
      <c r="A419" s="8" t="s">
        <v>14</v>
      </c>
      <c r="B419" s="8" t="s">
        <v>61</v>
      </c>
      <c r="C419" s="8" t="s">
        <v>76</v>
      </c>
      <c r="D419" s="8" t="s">
        <v>76</v>
      </c>
      <c r="E419" s="16" t="s">
        <v>15</v>
      </c>
      <c r="F419" s="14">
        <f>F420</f>
        <v>158911</v>
      </c>
      <c r="G419" s="14">
        <f t="shared" ref="G419:H420" si="193">G420</f>
        <v>158555.50000000003</v>
      </c>
      <c r="H419" s="14">
        <f t="shared" si="193"/>
        <v>154510.1</v>
      </c>
    </row>
    <row r="420" spans="1:8" ht="47.25">
      <c r="A420" s="8" t="s">
        <v>14</v>
      </c>
      <c r="B420" s="8" t="s">
        <v>61</v>
      </c>
      <c r="C420" s="8" t="s">
        <v>248</v>
      </c>
      <c r="D420" s="8" t="s">
        <v>76</v>
      </c>
      <c r="E420" s="16" t="s">
        <v>359</v>
      </c>
      <c r="F420" s="14">
        <f>F421</f>
        <v>158911</v>
      </c>
      <c r="G420" s="14">
        <f t="shared" si="193"/>
        <v>158555.50000000003</v>
      </c>
      <c r="H420" s="14">
        <f t="shared" si="193"/>
        <v>154510.1</v>
      </c>
    </row>
    <row r="421" spans="1:8" ht="31.5">
      <c r="A421" s="8" t="s">
        <v>14</v>
      </c>
      <c r="B421" s="8" t="s">
        <v>61</v>
      </c>
      <c r="C421" s="8" t="s">
        <v>249</v>
      </c>
      <c r="D421" s="8" t="s">
        <v>76</v>
      </c>
      <c r="E421" s="16" t="s">
        <v>94</v>
      </c>
      <c r="F421" s="14">
        <f>F422</f>
        <v>158911</v>
      </c>
      <c r="G421" s="14">
        <f t="shared" ref="G421:H421" si="194">G422</f>
        <v>158555.50000000003</v>
      </c>
      <c r="H421" s="14">
        <f t="shared" si="194"/>
        <v>154510.1</v>
      </c>
    </row>
    <row r="422" spans="1:8" ht="31.5">
      <c r="A422" s="8" t="s">
        <v>14</v>
      </c>
      <c r="B422" s="8" t="s">
        <v>61</v>
      </c>
      <c r="C422" s="8" t="s">
        <v>448</v>
      </c>
      <c r="D422" s="12" t="s">
        <v>76</v>
      </c>
      <c r="E422" s="16" t="s">
        <v>449</v>
      </c>
      <c r="F422" s="14">
        <f>F423+F425+F427+F429+F431</f>
        <v>158911</v>
      </c>
      <c r="G422" s="14">
        <f t="shared" ref="G422:H422" si="195">G423+G425+G427+G429+G431</f>
        <v>158555.50000000003</v>
      </c>
      <c r="H422" s="14">
        <f t="shared" si="195"/>
        <v>154510.1</v>
      </c>
    </row>
    <row r="423" spans="1:8" ht="75.599999999999994" customHeight="1">
      <c r="A423" s="20" t="s">
        <v>14</v>
      </c>
      <c r="B423" s="20" t="s">
        <v>61</v>
      </c>
      <c r="C423" s="18" t="s">
        <v>265</v>
      </c>
      <c r="D423" s="18"/>
      <c r="E423" s="15" t="s">
        <v>96</v>
      </c>
      <c r="F423" s="14">
        <f>F424</f>
        <v>86119</v>
      </c>
      <c r="G423" s="14">
        <f t="shared" ref="G423:H423" si="196">G424</f>
        <v>86119</v>
      </c>
      <c r="H423" s="14">
        <f t="shared" si="196"/>
        <v>86119</v>
      </c>
    </row>
    <row r="424" spans="1:8" ht="31.5">
      <c r="A424" s="20" t="s">
        <v>14</v>
      </c>
      <c r="B424" s="20" t="s">
        <v>61</v>
      </c>
      <c r="C424" s="18" t="s">
        <v>265</v>
      </c>
      <c r="D424" s="1">
        <v>600</v>
      </c>
      <c r="E424" s="15" t="s">
        <v>97</v>
      </c>
      <c r="F424" s="14">
        <v>86119</v>
      </c>
      <c r="G424" s="14">
        <v>86119</v>
      </c>
      <c r="H424" s="14">
        <v>86119</v>
      </c>
    </row>
    <row r="425" spans="1:8" ht="63">
      <c r="A425" s="20" t="s">
        <v>14</v>
      </c>
      <c r="B425" s="20" t="s">
        <v>61</v>
      </c>
      <c r="C425" s="18" t="s">
        <v>262</v>
      </c>
      <c r="D425" s="18"/>
      <c r="E425" s="25" t="s">
        <v>95</v>
      </c>
      <c r="F425" s="14">
        <f>F426</f>
        <v>68391.100000000006</v>
      </c>
      <c r="G425" s="14">
        <f t="shared" ref="G425:H425" si="197">G426</f>
        <v>68391.100000000006</v>
      </c>
      <c r="H425" s="14">
        <f t="shared" si="197"/>
        <v>68391.100000000006</v>
      </c>
    </row>
    <row r="426" spans="1:8" ht="31.5">
      <c r="A426" s="20" t="s">
        <v>14</v>
      </c>
      <c r="B426" s="20" t="s">
        <v>61</v>
      </c>
      <c r="C426" s="18" t="s">
        <v>262</v>
      </c>
      <c r="D426" s="1">
        <v>600</v>
      </c>
      <c r="E426" s="15" t="s">
        <v>97</v>
      </c>
      <c r="F426" s="14">
        <v>68391.100000000006</v>
      </c>
      <c r="G426" s="14">
        <v>68391.100000000006</v>
      </c>
      <c r="H426" s="14">
        <v>68391.100000000006</v>
      </c>
    </row>
    <row r="427" spans="1:8" ht="47.25">
      <c r="A427" s="8" t="s">
        <v>14</v>
      </c>
      <c r="B427" s="8" t="s">
        <v>61</v>
      </c>
      <c r="C427" s="8" t="s">
        <v>263</v>
      </c>
      <c r="D427" s="8" t="s">
        <v>76</v>
      </c>
      <c r="E427" s="16" t="s">
        <v>450</v>
      </c>
      <c r="F427" s="14">
        <f>F428</f>
        <v>2625.1</v>
      </c>
      <c r="G427" s="14">
        <f t="shared" ref="G427:H427" si="198">G428</f>
        <v>556.70000000000005</v>
      </c>
      <c r="H427" s="14">
        <f t="shared" si="198"/>
        <v>0</v>
      </c>
    </row>
    <row r="428" spans="1:8" ht="31.5">
      <c r="A428" s="8" t="s">
        <v>14</v>
      </c>
      <c r="B428" s="8" t="s">
        <v>61</v>
      </c>
      <c r="C428" s="8" t="s">
        <v>263</v>
      </c>
      <c r="D428" s="8" t="s">
        <v>373</v>
      </c>
      <c r="E428" s="16" t="s">
        <v>374</v>
      </c>
      <c r="F428" s="14">
        <v>2625.1</v>
      </c>
      <c r="G428" s="14">
        <v>556.70000000000005</v>
      </c>
      <c r="H428" s="14">
        <v>0</v>
      </c>
    </row>
    <row r="429" spans="1:8" ht="47.25">
      <c r="A429" s="8" t="s">
        <v>14</v>
      </c>
      <c r="B429" s="8" t="s">
        <v>61</v>
      </c>
      <c r="C429" s="8" t="s">
        <v>264</v>
      </c>
      <c r="D429" s="8" t="s">
        <v>76</v>
      </c>
      <c r="E429" s="16" t="s">
        <v>101</v>
      </c>
      <c r="F429" s="14">
        <f>F430</f>
        <v>1685.5</v>
      </c>
      <c r="G429" s="14">
        <f t="shared" ref="G429:H429" si="199">G430</f>
        <v>3488.7</v>
      </c>
      <c r="H429" s="14">
        <f t="shared" si="199"/>
        <v>0</v>
      </c>
    </row>
    <row r="430" spans="1:8" ht="31.5">
      <c r="A430" s="8" t="s">
        <v>14</v>
      </c>
      <c r="B430" s="8" t="s">
        <v>61</v>
      </c>
      <c r="C430" s="8" t="s">
        <v>264</v>
      </c>
      <c r="D430" s="8" t="s">
        <v>373</v>
      </c>
      <c r="E430" s="16" t="s">
        <v>374</v>
      </c>
      <c r="F430" s="14">
        <f>1377.1+308.4</f>
        <v>1685.5</v>
      </c>
      <c r="G430" s="14">
        <v>3488.7</v>
      </c>
      <c r="H430" s="14">
        <v>0</v>
      </c>
    </row>
    <row r="431" spans="1:8" ht="78.75">
      <c r="A431" s="8" t="s">
        <v>14</v>
      </c>
      <c r="B431" s="8" t="s">
        <v>61</v>
      </c>
      <c r="C431" s="8" t="s">
        <v>490</v>
      </c>
      <c r="D431" s="8" t="s">
        <v>76</v>
      </c>
      <c r="E431" s="16" t="s">
        <v>491</v>
      </c>
      <c r="F431" s="14">
        <f>F432</f>
        <v>90.3</v>
      </c>
      <c r="G431" s="14">
        <f t="shared" ref="G431:H431" si="200">G432</f>
        <v>0</v>
      </c>
      <c r="H431" s="14">
        <f t="shared" si="200"/>
        <v>0</v>
      </c>
    </row>
    <row r="432" spans="1:8" ht="31.5">
      <c r="A432" s="8" t="s">
        <v>14</v>
      </c>
      <c r="B432" s="8" t="s">
        <v>61</v>
      </c>
      <c r="C432" s="8" t="s">
        <v>490</v>
      </c>
      <c r="D432" s="8" t="s">
        <v>373</v>
      </c>
      <c r="E432" s="16" t="s">
        <v>374</v>
      </c>
      <c r="F432" s="14">
        <v>90.3</v>
      </c>
      <c r="G432" s="14">
        <v>0</v>
      </c>
      <c r="H432" s="14">
        <v>0</v>
      </c>
    </row>
    <row r="433" spans="1:8">
      <c r="A433" s="8" t="s">
        <v>14</v>
      </c>
      <c r="B433" s="8" t="s">
        <v>62</v>
      </c>
      <c r="C433" s="8" t="s">
        <v>76</v>
      </c>
      <c r="D433" s="8" t="s">
        <v>76</v>
      </c>
      <c r="E433" s="16" t="s">
        <v>16</v>
      </c>
      <c r="F433" s="14">
        <f>F434</f>
        <v>236836.8</v>
      </c>
      <c r="G433" s="14">
        <f t="shared" ref="G433:H433" si="201">G434</f>
        <v>224831.00000000003</v>
      </c>
      <c r="H433" s="14">
        <f t="shared" si="201"/>
        <v>224173.80000000002</v>
      </c>
    </row>
    <row r="434" spans="1:8" ht="47.25">
      <c r="A434" s="8" t="s">
        <v>14</v>
      </c>
      <c r="B434" s="8" t="s">
        <v>62</v>
      </c>
      <c r="C434" s="8" t="s">
        <v>248</v>
      </c>
      <c r="D434" s="8" t="s">
        <v>76</v>
      </c>
      <c r="E434" s="16" t="s">
        <v>359</v>
      </c>
      <c r="F434" s="14">
        <f>F435</f>
        <v>236836.8</v>
      </c>
      <c r="G434" s="14">
        <f t="shared" ref="G434:H434" si="202">G435</f>
        <v>224831.00000000003</v>
      </c>
      <c r="H434" s="14">
        <f t="shared" si="202"/>
        <v>224173.80000000002</v>
      </c>
    </row>
    <row r="435" spans="1:8" ht="31.5">
      <c r="A435" s="8" t="s">
        <v>14</v>
      </c>
      <c r="B435" s="8" t="s">
        <v>62</v>
      </c>
      <c r="C435" s="8" t="s">
        <v>249</v>
      </c>
      <c r="D435" s="8" t="s">
        <v>76</v>
      </c>
      <c r="E435" s="16" t="s">
        <v>94</v>
      </c>
      <c r="F435" s="14">
        <f>F436+F459</f>
        <v>236836.8</v>
      </c>
      <c r="G435" s="14">
        <f t="shared" ref="G435:H435" si="203">G436+G459</f>
        <v>224831.00000000003</v>
      </c>
      <c r="H435" s="14">
        <f t="shared" si="203"/>
        <v>224173.80000000002</v>
      </c>
    </row>
    <row r="436" spans="1:8" ht="31.5">
      <c r="A436" s="8" t="s">
        <v>14</v>
      </c>
      <c r="B436" s="8" t="s">
        <v>62</v>
      </c>
      <c r="C436" s="8" t="s">
        <v>451</v>
      </c>
      <c r="D436" s="12" t="s">
        <v>76</v>
      </c>
      <c r="E436" s="16" t="s">
        <v>452</v>
      </c>
      <c r="F436" s="14">
        <f>F441+F443+F445+F451+F453+F455+F449+F457+F447+F437+F439</f>
        <v>233131.69999999998</v>
      </c>
      <c r="G436" s="14">
        <f t="shared" ref="G436:H436" si="204">G441+G443+G445+G451+G453+G455+G449+G457+G447+G437+G439</f>
        <v>221125.90000000002</v>
      </c>
      <c r="H436" s="14">
        <f t="shared" si="204"/>
        <v>220468.7</v>
      </c>
    </row>
    <row r="437" spans="1:8" ht="47.25">
      <c r="A437" s="20" t="s">
        <v>14</v>
      </c>
      <c r="B437" s="20" t="s">
        <v>62</v>
      </c>
      <c r="C437" s="18" t="s">
        <v>521</v>
      </c>
      <c r="D437" s="18"/>
      <c r="E437" s="13" t="s">
        <v>522</v>
      </c>
      <c r="F437" s="14">
        <f>F438</f>
        <v>4212.5</v>
      </c>
      <c r="G437" s="14">
        <f t="shared" ref="G437:H437" si="205">G438</f>
        <v>0</v>
      </c>
      <c r="H437" s="14">
        <f t="shared" si="205"/>
        <v>0</v>
      </c>
    </row>
    <row r="438" spans="1:8" ht="31.5">
      <c r="A438" s="20" t="s">
        <v>14</v>
      </c>
      <c r="B438" s="20" t="s">
        <v>62</v>
      </c>
      <c r="C438" s="18" t="s">
        <v>521</v>
      </c>
      <c r="D438" s="1">
        <v>600</v>
      </c>
      <c r="E438" s="25" t="s">
        <v>97</v>
      </c>
      <c r="F438" s="14">
        <v>4212.5</v>
      </c>
      <c r="G438" s="14">
        <v>0</v>
      </c>
      <c r="H438" s="14">
        <v>0</v>
      </c>
    </row>
    <row r="439" spans="1:8" ht="63">
      <c r="A439" s="20" t="s">
        <v>14</v>
      </c>
      <c r="B439" s="20" t="s">
        <v>62</v>
      </c>
      <c r="C439" s="18" t="s">
        <v>525</v>
      </c>
      <c r="D439" s="18"/>
      <c r="E439" s="16" t="s">
        <v>526</v>
      </c>
      <c r="F439" s="14">
        <f>F440</f>
        <v>5153.8999999999996</v>
      </c>
      <c r="G439" s="14">
        <f t="shared" ref="G439:H439" si="206">G440</f>
        <v>0</v>
      </c>
      <c r="H439" s="14">
        <f t="shared" si="206"/>
        <v>0</v>
      </c>
    </row>
    <row r="440" spans="1:8" ht="31.5">
      <c r="A440" s="20" t="s">
        <v>14</v>
      </c>
      <c r="B440" s="20" t="s">
        <v>62</v>
      </c>
      <c r="C440" s="18" t="s">
        <v>525</v>
      </c>
      <c r="D440" s="1">
        <v>600</v>
      </c>
      <c r="E440" s="25" t="s">
        <v>97</v>
      </c>
      <c r="F440" s="14">
        <f>2980.9+2173</f>
        <v>5153.8999999999996</v>
      </c>
      <c r="G440" s="14">
        <v>0</v>
      </c>
      <c r="H440" s="14">
        <v>0</v>
      </c>
    </row>
    <row r="441" spans="1:8" ht="124.9" customHeight="1">
      <c r="A441" s="20" t="s">
        <v>14</v>
      </c>
      <c r="B441" s="20" t="s">
        <v>62</v>
      </c>
      <c r="C441" s="18" t="s">
        <v>271</v>
      </c>
      <c r="D441" s="18"/>
      <c r="E441" s="25" t="s">
        <v>109</v>
      </c>
      <c r="F441" s="14">
        <f>F442</f>
        <v>176653</v>
      </c>
      <c r="G441" s="14">
        <f t="shared" ref="G441:H441" si="207">G442</f>
        <v>176653</v>
      </c>
      <c r="H441" s="14">
        <f t="shared" si="207"/>
        <v>176653</v>
      </c>
    </row>
    <row r="442" spans="1:8" ht="31.5">
      <c r="A442" s="20" t="s">
        <v>14</v>
      </c>
      <c r="B442" s="20" t="s">
        <v>62</v>
      </c>
      <c r="C442" s="18" t="s">
        <v>271</v>
      </c>
      <c r="D442" s="1">
        <v>600</v>
      </c>
      <c r="E442" s="25" t="s">
        <v>97</v>
      </c>
      <c r="F442" s="14">
        <v>176653</v>
      </c>
      <c r="G442" s="14">
        <v>176653</v>
      </c>
      <c r="H442" s="14">
        <v>176653</v>
      </c>
    </row>
    <row r="443" spans="1:8" ht="63">
      <c r="A443" s="20" t="s">
        <v>14</v>
      </c>
      <c r="B443" s="20" t="s">
        <v>62</v>
      </c>
      <c r="C443" s="18" t="s">
        <v>266</v>
      </c>
      <c r="D443" s="18"/>
      <c r="E443" s="25" t="s">
        <v>98</v>
      </c>
      <c r="F443" s="14">
        <f>F444</f>
        <v>38502.6</v>
      </c>
      <c r="G443" s="14">
        <f t="shared" ref="G443:H443" si="208">G444</f>
        <v>38502.6</v>
      </c>
      <c r="H443" s="14">
        <f t="shared" si="208"/>
        <v>38502.6</v>
      </c>
    </row>
    <row r="444" spans="1:8" ht="31.5">
      <c r="A444" s="20" t="s">
        <v>14</v>
      </c>
      <c r="B444" s="20" t="s">
        <v>62</v>
      </c>
      <c r="C444" s="18" t="s">
        <v>266</v>
      </c>
      <c r="D444" s="1">
        <v>600</v>
      </c>
      <c r="E444" s="15" t="s">
        <v>97</v>
      </c>
      <c r="F444" s="14">
        <v>38502.6</v>
      </c>
      <c r="G444" s="14">
        <v>38502.6</v>
      </c>
      <c r="H444" s="14">
        <v>38502.6</v>
      </c>
    </row>
    <row r="445" spans="1:8" ht="47.25">
      <c r="A445" s="8" t="s">
        <v>14</v>
      </c>
      <c r="B445" s="8" t="s">
        <v>62</v>
      </c>
      <c r="C445" s="8" t="s">
        <v>269</v>
      </c>
      <c r="D445" s="8" t="s">
        <v>76</v>
      </c>
      <c r="E445" s="16" t="s">
        <v>453</v>
      </c>
      <c r="F445" s="14">
        <f t="shared" ref="F445:H445" si="209">F446</f>
        <v>0</v>
      </c>
      <c r="G445" s="14">
        <f t="shared" si="209"/>
        <v>657.2</v>
      </c>
      <c r="H445" s="14">
        <f t="shared" si="209"/>
        <v>0</v>
      </c>
    </row>
    <row r="446" spans="1:8" ht="31.5">
      <c r="A446" s="8" t="s">
        <v>14</v>
      </c>
      <c r="B446" s="8" t="s">
        <v>62</v>
      </c>
      <c r="C446" s="8" t="s">
        <v>269</v>
      </c>
      <c r="D446" s="8" t="s">
        <v>373</v>
      </c>
      <c r="E446" s="16" t="s">
        <v>374</v>
      </c>
      <c r="F446" s="14">
        <v>0</v>
      </c>
      <c r="G446" s="14">
        <v>657.2</v>
      </c>
      <c r="H446" s="14">
        <v>0</v>
      </c>
    </row>
    <row r="447" spans="1:8" ht="47.25">
      <c r="A447" s="8" t="s">
        <v>14</v>
      </c>
      <c r="B447" s="8" t="s">
        <v>62</v>
      </c>
      <c r="C447" s="8" t="s">
        <v>511</v>
      </c>
      <c r="D447" s="8" t="s">
        <v>76</v>
      </c>
      <c r="E447" s="16" t="s">
        <v>520</v>
      </c>
      <c r="F447" s="14">
        <f>F448</f>
        <v>173.2</v>
      </c>
      <c r="G447" s="14">
        <f t="shared" ref="G447:H447" si="210">G448</f>
        <v>0</v>
      </c>
      <c r="H447" s="14">
        <f t="shared" si="210"/>
        <v>0</v>
      </c>
    </row>
    <row r="448" spans="1:8" ht="31.5">
      <c r="A448" s="8" t="s">
        <v>14</v>
      </c>
      <c r="B448" s="8" t="s">
        <v>62</v>
      </c>
      <c r="C448" s="8" t="s">
        <v>511</v>
      </c>
      <c r="D448" s="8" t="s">
        <v>373</v>
      </c>
      <c r="E448" s="16" t="s">
        <v>374</v>
      </c>
      <c r="F448" s="14">
        <v>173.2</v>
      </c>
      <c r="G448" s="14">
        <v>0</v>
      </c>
      <c r="H448" s="14">
        <v>0</v>
      </c>
    </row>
    <row r="449" spans="1:8" ht="31.5">
      <c r="A449" s="8" t="s">
        <v>14</v>
      </c>
      <c r="B449" s="8" t="s">
        <v>62</v>
      </c>
      <c r="C449" s="8" t="s">
        <v>492</v>
      </c>
      <c r="D449" s="8" t="s">
        <v>76</v>
      </c>
      <c r="E449" s="16" t="s">
        <v>493</v>
      </c>
      <c r="F449" s="14">
        <f>F450</f>
        <v>735.3</v>
      </c>
      <c r="G449" s="14">
        <f t="shared" ref="G449:H449" si="211">G450</f>
        <v>0</v>
      </c>
      <c r="H449" s="14">
        <f t="shared" si="211"/>
        <v>0</v>
      </c>
    </row>
    <row r="450" spans="1:8" ht="31.5">
      <c r="A450" s="8" t="s">
        <v>14</v>
      </c>
      <c r="B450" s="8" t="s">
        <v>62</v>
      </c>
      <c r="C450" s="8" t="s">
        <v>492</v>
      </c>
      <c r="D450" s="8" t="s">
        <v>373</v>
      </c>
      <c r="E450" s="16" t="s">
        <v>374</v>
      </c>
      <c r="F450" s="14">
        <f>186.9+548.4</f>
        <v>735.3</v>
      </c>
      <c r="G450" s="14">
        <v>0</v>
      </c>
      <c r="H450" s="14">
        <v>0</v>
      </c>
    </row>
    <row r="451" spans="1:8" ht="47.25">
      <c r="A451" s="8" t="s">
        <v>14</v>
      </c>
      <c r="B451" s="8" t="s">
        <v>62</v>
      </c>
      <c r="C451" s="8" t="s">
        <v>270</v>
      </c>
      <c r="D451" s="8" t="s">
        <v>76</v>
      </c>
      <c r="E451" s="16" t="s">
        <v>103</v>
      </c>
      <c r="F451" s="14">
        <f>F452</f>
        <v>4414</v>
      </c>
      <c r="G451" s="14">
        <f t="shared" ref="G451:H451" si="212">G452</f>
        <v>5313.1</v>
      </c>
      <c r="H451" s="14">
        <f t="shared" si="212"/>
        <v>5313.1</v>
      </c>
    </row>
    <row r="452" spans="1:8" ht="31.5">
      <c r="A452" s="8" t="s">
        <v>14</v>
      </c>
      <c r="B452" s="8" t="s">
        <v>62</v>
      </c>
      <c r="C452" s="8" t="s">
        <v>270</v>
      </c>
      <c r="D452" s="8" t="s">
        <v>373</v>
      </c>
      <c r="E452" s="16" t="s">
        <v>374</v>
      </c>
      <c r="F452" s="14">
        <f>5298.9-884.9</f>
        <v>4414</v>
      </c>
      <c r="G452" s="14">
        <v>5313.1</v>
      </c>
      <c r="H452" s="14">
        <v>5313.1</v>
      </c>
    </row>
    <row r="453" spans="1:8" ht="47.25">
      <c r="A453" s="8" t="s">
        <v>14</v>
      </c>
      <c r="B453" s="8" t="s">
        <v>62</v>
      </c>
      <c r="C453" s="8" t="s">
        <v>280</v>
      </c>
      <c r="D453" s="8" t="s">
        <v>76</v>
      </c>
      <c r="E453" s="16" t="s">
        <v>102</v>
      </c>
      <c r="F453" s="14">
        <f>F454</f>
        <v>1317.8</v>
      </c>
      <c r="G453" s="14">
        <f t="shared" ref="G453:H453" si="213">G454</f>
        <v>0</v>
      </c>
      <c r="H453" s="14">
        <f t="shared" si="213"/>
        <v>0</v>
      </c>
    </row>
    <row r="454" spans="1:8" ht="31.5">
      <c r="A454" s="8" t="s">
        <v>14</v>
      </c>
      <c r="B454" s="8" t="s">
        <v>62</v>
      </c>
      <c r="C454" s="8" t="s">
        <v>280</v>
      </c>
      <c r="D454" s="8" t="s">
        <v>373</v>
      </c>
      <c r="E454" s="16" t="s">
        <v>374</v>
      </c>
      <c r="F454" s="14">
        <v>1317.8</v>
      </c>
      <c r="G454" s="14">
        <v>0</v>
      </c>
      <c r="H454" s="14">
        <v>0</v>
      </c>
    </row>
    <row r="455" spans="1:8" ht="63">
      <c r="A455" s="8" t="s">
        <v>14</v>
      </c>
      <c r="B455" s="8" t="s">
        <v>62</v>
      </c>
      <c r="C455" s="8" t="s">
        <v>473</v>
      </c>
      <c r="D455" s="8" t="s">
        <v>76</v>
      </c>
      <c r="E455" s="16" t="s">
        <v>472</v>
      </c>
      <c r="F455" s="14">
        <f>F456</f>
        <v>1967.3</v>
      </c>
      <c r="G455" s="14">
        <f t="shared" ref="G455:H455" si="214">G456</f>
        <v>0</v>
      </c>
      <c r="H455" s="14">
        <f t="shared" si="214"/>
        <v>0</v>
      </c>
    </row>
    <row r="456" spans="1:8" ht="31.5">
      <c r="A456" s="8" t="s">
        <v>14</v>
      </c>
      <c r="B456" s="8" t="s">
        <v>62</v>
      </c>
      <c r="C456" s="8" t="s">
        <v>473</v>
      </c>
      <c r="D456" s="8" t="s">
        <v>373</v>
      </c>
      <c r="E456" s="16" t="s">
        <v>374</v>
      </c>
      <c r="F456" s="14">
        <f>1393+574.3</f>
        <v>1967.3</v>
      </c>
      <c r="G456" s="14">
        <v>0</v>
      </c>
      <c r="H456" s="14">
        <v>0</v>
      </c>
    </row>
    <row r="457" spans="1:8" ht="47.25">
      <c r="A457" s="8" t="s">
        <v>14</v>
      </c>
      <c r="B457" s="8" t="s">
        <v>62</v>
      </c>
      <c r="C457" s="8" t="s">
        <v>496</v>
      </c>
      <c r="D457" s="8" t="s">
        <v>76</v>
      </c>
      <c r="E457" s="16" t="s">
        <v>497</v>
      </c>
      <c r="F457" s="14">
        <f>F458</f>
        <v>2.1</v>
      </c>
      <c r="G457" s="14">
        <f t="shared" ref="G457:H457" si="215">G458</f>
        <v>0</v>
      </c>
      <c r="H457" s="14">
        <f t="shared" si="215"/>
        <v>0</v>
      </c>
    </row>
    <row r="458" spans="1:8" ht="31.5">
      <c r="A458" s="8" t="s">
        <v>14</v>
      </c>
      <c r="B458" s="8" t="s">
        <v>62</v>
      </c>
      <c r="C458" s="8" t="s">
        <v>496</v>
      </c>
      <c r="D458" s="8" t="s">
        <v>373</v>
      </c>
      <c r="E458" s="16" t="s">
        <v>374</v>
      </c>
      <c r="F458" s="14">
        <v>2.1</v>
      </c>
      <c r="G458" s="14">
        <v>0</v>
      </c>
      <c r="H458" s="14">
        <v>0</v>
      </c>
    </row>
    <row r="459" spans="1:8" ht="47.25">
      <c r="A459" s="20" t="s">
        <v>14</v>
      </c>
      <c r="B459" s="20" t="s">
        <v>62</v>
      </c>
      <c r="C459" s="20" t="s">
        <v>462</v>
      </c>
      <c r="D459" s="1"/>
      <c r="E459" s="15" t="s">
        <v>463</v>
      </c>
      <c r="F459" s="14">
        <f>F460</f>
        <v>3705.1</v>
      </c>
      <c r="G459" s="14">
        <f t="shared" ref="G459:H460" si="216">G460</f>
        <v>3705.1</v>
      </c>
      <c r="H459" s="14">
        <f t="shared" si="216"/>
        <v>3705.1</v>
      </c>
    </row>
    <row r="460" spans="1:8" ht="47.25">
      <c r="A460" s="20" t="s">
        <v>14</v>
      </c>
      <c r="B460" s="20" t="s">
        <v>62</v>
      </c>
      <c r="C460" s="18" t="s">
        <v>267</v>
      </c>
      <c r="D460" s="18"/>
      <c r="E460" s="25" t="s">
        <v>99</v>
      </c>
      <c r="F460" s="14">
        <f>F461</f>
        <v>3705.1</v>
      </c>
      <c r="G460" s="14">
        <f t="shared" si="216"/>
        <v>3705.1</v>
      </c>
      <c r="H460" s="14">
        <f t="shared" si="216"/>
        <v>3705.1</v>
      </c>
    </row>
    <row r="461" spans="1:8" ht="31.5">
      <c r="A461" s="20" t="s">
        <v>14</v>
      </c>
      <c r="B461" s="20" t="s">
        <v>62</v>
      </c>
      <c r="C461" s="18" t="s">
        <v>267</v>
      </c>
      <c r="D461" s="1">
        <v>600</v>
      </c>
      <c r="E461" s="15" t="s">
        <v>97</v>
      </c>
      <c r="F461" s="14">
        <v>3705.1</v>
      </c>
      <c r="G461" s="14">
        <v>3705.1</v>
      </c>
      <c r="H461" s="14">
        <v>3705.1</v>
      </c>
    </row>
    <row r="462" spans="1:8">
      <c r="A462" s="8" t="s">
        <v>14</v>
      </c>
      <c r="B462" s="8" t="s">
        <v>290</v>
      </c>
      <c r="C462" s="8" t="s">
        <v>76</v>
      </c>
      <c r="D462" s="8" t="s">
        <v>76</v>
      </c>
      <c r="E462" s="16" t="s">
        <v>291</v>
      </c>
      <c r="F462" s="14">
        <f>F463</f>
        <v>8315.7999999999993</v>
      </c>
      <c r="G462" s="14">
        <f t="shared" ref="G462:H466" si="217">G463</f>
        <v>8282.4</v>
      </c>
      <c r="H462" s="14">
        <f t="shared" si="217"/>
        <v>8282.4</v>
      </c>
    </row>
    <row r="463" spans="1:8" ht="47.25">
      <c r="A463" s="8" t="s">
        <v>14</v>
      </c>
      <c r="B463" s="8" t="s">
        <v>290</v>
      </c>
      <c r="C463" s="8" t="s">
        <v>248</v>
      </c>
      <c r="D463" s="8" t="s">
        <v>76</v>
      </c>
      <c r="E463" s="16" t="s">
        <v>359</v>
      </c>
      <c r="F463" s="14">
        <f>F464</f>
        <v>8315.7999999999993</v>
      </c>
      <c r="G463" s="14">
        <f t="shared" si="217"/>
        <v>8282.4</v>
      </c>
      <c r="H463" s="14">
        <f t="shared" si="217"/>
        <v>8282.4</v>
      </c>
    </row>
    <row r="464" spans="1:8" ht="31.5">
      <c r="A464" s="8" t="s">
        <v>14</v>
      </c>
      <c r="B464" s="8" t="s">
        <v>290</v>
      </c>
      <c r="C464" s="8" t="s">
        <v>249</v>
      </c>
      <c r="D464" s="8" t="s">
        <v>76</v>
      </c>
      <c r="E464" s="16" t="s">
        <v>94</v>
      </c>
      <c r="F464" s="14">
        <f>F465</f>
        <v>8315.7999999999993</v>
      </c>
      <c r="G464" s="14">
        <f t="shared" si="217"/>
        <v>8282.4</v>
      </c>
      <c r="H464" s="14">
        <f t="shared" si="217"/>
        <v>8282.4</v>
      </c>
    </row>
    <row r="465" spans="1:8" ht="47.25">
      <c r="A465" s="20" t="s">
        <v>14</v>
      </c>
      <c r="B465" s="8" t="s">
        <v>290</v>
      </c>
      <c r="C465" s="20" t="s">
        <v>462</v>
      </c>
      <c r="D465" s="1"/>
      <c r="E465" s="15" t="s">
        <v>463</v>
      </c>
      <c r="F465" s="14">
        <f>F466+F468</f>
        <v>8315.7999999999993</v>
      </c>
      <c r="G465" s="14">
        <f t="shared" ref="G465:H465" si="218">G466+G468</f>
        <v>8282.4</v>
      </c>
      <c r="H465" s="14">
        <f t="shared" si="218"/>
        <v>8282.4</v>
      </c>
    </row>
    <row r="466" spans="1:8" ht="47.25">
      <c r="A466" s="20" t="s">
        <v>14</v>
      </c>
      <c r="B466" s="8" t="s">
        <v>290</v>
      </c>
      <c r="C466" s="18" t="s">
        <v>268</v>
      </c>
      <c r="D466" s="18"/>
      <c r="E466" s="25" t="s">
        <v>100</v>
      </c>
      <c r="F466" s="14">
        <f>F467</f>
        <v>8282.4</v>
      </c>
      <c r="G466" s="14">
        <f t="shared" si="217"/>
        <v>8282.4</v>
      </c>
      <c r="H466" s="14">
        <f t="shared" si="217"/>
        <v>8282.4</v>
      </c>
    </row>
    <row r="467" spans="1:8" ht="31.5">
      <c r="A467" s="20" t="s">
        <v>14</v>
      </c>
      <c r="B467" s="8" t="s">
        <v>290</v>
      </c>
      <c r="C467" s="18" t="s">
        <v>268</v>
      </c>
      <c r="D467" s="1">
        <v>600</v>
      </c>
      <c r="E467" s="15" t="s">
        <v>97</v>
      </c>
      <c r="F467" s="14">
        <v>8282.4</v>
      </c>
      <c r="G467" s="14">
        <v>8282.4</v>
      </c>
      <c r="H467" s="14">
        <v>8282.4</v>
      </c>
    </row>
    <row r="468" spans="1:8" ht="63">
      <c r="A468" s="20" t="s">
        <v>14</v>
      </c>
      <c r="B468" s="8" t="s">
        <v>290</v>
      </c>
      <c r="C468" s="18" t="s">
        <v>494</v>
      </c>
      <c r="D468" s="18"/>
      <c r="E468" s="25" t="s">
        <v>495</v>
      </c>
      <c r="F468" s="14">
        <f>F469</f>
        <v>33.4</v>
      </c>
      <c r="G468" s="14">
        <f t="shared" ref="G468:H468" si="219">G469</f>
        <v>0</v>
      </c>
      <c r="H468" s="14">
        <f t="shared" si="219"/>
        <v>0</v>
      </c>
    </row>
    <row r="469" spans="1:8" ht="31.5">
      <c r="A469" s="20" t="s">
        <v>14</v>
      </c>
      <c r="B469" s="8" t="s">
        <v>290</v>
      </c>
      <c r="C469" s="18" t="s">
        <v>494</v>
      </c>
      <c r="D469" s="1">
        <v>600</v>
      </c>
      <c r="E469" s="15" t="s">
        <v>97</v>
      </c>
      <c r="F469" s="14">
        <v>33.4</v>
      </c>
      <c r="G469" s="14">
        <v>0</v>
      </c>
      <c r="H469" s="14">
        <v>0</v>
      </c>
    </row>
    <row r="470" spans="1:8">
      <c r="A470" s="8" t="s">
        <v>14</v>
      </c>
      <c r="B470" s="8" t="s">
        <v>47</v>
      </c>
      <c r="C470" s="8" t="s">
        <v>76</v>
      </c>
      <c r="D470" s="8" t="s">
        <v>76</v>
      </c>
      <c r="E470" s="16" t="s">
        <v>465</v>
      </c>
      <c r="F470" s="14">
        <f>F471</f>
        <v>2990.7</v>
      </c>
      <c r="G470" s="14">
        <f t="shared" ref="G470:H478" si="220">G471</f>
        <v>168.7</v>
      </c>
      <c r="H470" s="14">
        <f t="shared" si="220"/>
        <v>0</v>
      </c>
    </row>
    <row r="471" spans="1:8" ht="47.25">
      <c r="A471" s="8" t="s">
        <v>14</v>
      </c>
      <c r="B471" s="8" t="s">
        <v>47</v>
      </c>
      <c r="C471" s="8" t="s">
        <v>248</v>
      </c>
      <c r="D471" s="8" t="s">
        <v>76</v>
      </c>
      <c r="E471" s="16" t="s">
        <v>359</v>
      </c>
      <c r="F471" s="14">
        <f>F472</f>
        <v>2990.7</v>
      </c>
      <c r="G471" s="14">
        <f t="shared" si="220"/>
        <v>168.7</v>
      </c>
      <c r="H471" s="14">
        <f t="shared" si="220"/>
        <v>0</v>
      </c>
    </row>
    <row r="472" spans="1:8" ht="31.5">
      <c r="A472" s="8" t="s">
        <v>14</v>
      </c>
      <c r="B472" s="8" t="s">
        <v>47</v>
      </c>
      <c r="C472" s="8" t="s">
        <v>249</v>
      </c>
      <c r="D472" s="8" t="s">
        <v>76</v>
      </c>
      <c r="E472" s="16" t="s">
        <v>94</v>
      </c>
      <c r="F472" s="14">
        <f>F473</f>
        <v>2990.7</v>
      </c>
      <c r="G472" s="14">
        <f t="shared" si="220"/>
        <v>168.7</v>
      </c>
      <c r="H472" s="14">
        <f t="shared" si="220"/>
        <v>0</v>
      </c>
    </row>
    <row r="473" spans="1:8" ht="31.5">
      <c r="A473" s="8" t="s">
        <v>14</v>
      </c>
      <c r="B473" s="8" t="s">
        <v>47</v>
      </c>
      <c r="C473" s="8" t="s">
        <v>451</v>
      </c>
      <c r="D473" s="12" t="s">
        <v>76</v>
      </c>
      <c r="E473" s="16" t="s">
        <v>452</v>
      </c>
      <c r="F473" s="14">
        <f>F478+F474+F476</f>
        <v>2990.7</v>
      </c>
      <c r="G473" s="14">
        <f t="shared" ref="G473:H473" si="221">G478+G474+G476</f>
        <v>168.7</v>
      </c>
      <c r="H473" s="14">
        <f t="shared" si="221"/>
        <v>0</v>
      </c>
    </row>
    <row r="474" spans="1:8" ht="47.25">
      <c r="A474" s="20" t="s">
        <v>14</v>
      </c>
      <c r="B474" s="20" t="s">
        <v>47</v>
      </c>
      <c r="C474" s="20" t="s">
        <v>528</v>
      </c>
      <c r="D474" s="1"/>
      <c r="E474" s="15" t="s">
        <v>529</v>
      </c>
      <c r="F474" s="14">
        <f>F475</f>
        <v>90.7</v>
      </c>
      <c r="G474" s="14">
        <f t="shared" ref="G474:H474" si="222">G475</f>
        <v>0</v>
      </c>
      <c r="H474" s="14">
        <f t="shared" si="222"/>
        <v>0</v>
      </c>
    </row>
    <row r="475" spans="1:8">
      <c r="A475" s="20" t="s">
        <v>14</v>
      </c>
      <c r="B475" s="20" t="s">
        <v>47</v>
      </c>
      <c r="C475" s="20" t="s">
        <v>528</v>
      </c>
      <c r="D475" s="1" t="s">
        <v>83</v>
      </c>
      <c r="E475" s="15" t="s">
        <v>84</v>
      </c>
      <c r="F475" s="14">
        <v>90.7</v>
      </c>
      <c r="G475" s="14">
        <v>0</v>
      </c>
      <c r="H475" s="14">
        <v>0</v>
      </c>
    </row>
    <row r="476" spans="1:8" ht="31.5">
      <c r="A476" s="20" t="s">
        <v>14</v>
      </c>
      <c r="B476" s="20" t="s">
        <v>47</v>
      </c>
      <c r="C476" s="20" t="s">
        <v>527</v>
      </c>
      <c r="D476" s="1"/>
      <c r="E476" s="15" t="s">
        <v>530</v>
      </c>
      <c r="F476" s="14">
        <f>F477</f>
        <v>2739.1</v>
      </c>
      <c r="G476" s="14">
        <f t="shared" ref="G476:H476" si="223">G477</f>
        <v>0</v>
      </c>
      <c r="H476" s="14">
        <f t="shared" si="223"/>
        <v>0</v>
      </c>
    </row>
    <row r="477" spans="1:8" ht="31.5">
      <c r="A477" s="20" t="s">
        <v>14</v>
      </c>
      <c r="B477" s="20" t="s">
        <v>47</v>
      </c>
      <c r="C477" s="20" t="s">
        <v>527</v>
      </c>
      <c r="D477" s="1">
        <v>600</v>
      </c>
      <c r="E477" s="15" t="s">
        <v>97</v>
      </c>
      <c r="F477" s="14">
        <v>2739.1</v>
      </c>
      <c r="G477" s="14">
        <v>0</v>
      </c>
      <c r="H477" s="14">
        <v>0</v>
      </c>
    </row>
    <row r="478" spans="1:8" ht="31.5">
      <c r="A478" s="8" t="s">
        <v>14</v>
      </c>
      <c r="B478" s="8" t="s">
        <v>47</v>
      </c>
      <c r="C478" s="8" t="s">
        <v>454</v>
      </c>
      <c r="D478" s="8" t="s">
        <v>76</v>
      </c>
      <c r="E478" s="16" t="s">
        <v>163</v>
      </c>
      <c r="F478" s="14">
        <f>F479</f>
        <v>160.9</v>
      </c>
      <c r="G478" s="14">
        <f t="shared" si="220"/>
        <v>168.7</v>
      </c>
      <c r="H478" s="14">
        <f t="shared" si="220"/>
        <v>0</v>
      </c>
    </row>
    <row r="479" spans="1:8">
      <c r="A479" s="8" t="s">
        <v>14</v>
      </c>
      <c r="B479" s="8" t="s">
        <v>47</v>
      </c>
      <c r="C479" s="8" t="s">
        <v>454</v>
      </c>
      <c r="D479" s="8" t="s">
        <v>83</v>
      </c>
      <c r="E479" s="16" t="s">
        <v>84</v>
      </c>
      <c r="F479" s="14">
        <f>163-2.1</f>
        <v>160.9</v>
      </c>
      <c r="G479" s="14">
        <v>168.7</v>
      </c>
      <c r="H479" s="14">
        <v>0</v>
      </c>
    </row>
    <row r="480" spans="1:8">
      <c r="A480" s="8" t="s">
        <v>14</v>
      </c>
      <c r="B480" s="8" t="s">
        <v>63</v>
      </c>
      <c r="C480" s="8" t="s">
        <v>76</v>
      </c>
      <c r="D480" s="8" t="s">
        <v>76</v>
      </c>
      <c r="E480" s="16" t="s">
        <v>17</v>
      </c>
      <c r="F480" s="14">
        <f>F481</f>
        <v>13928.199999999999</v>
      </c>
      <c r="G480" s="14">
        <f t="shared" ref="G480:H482" si="224">G481</f>
        <v>13928.199999999999</v>
      </c>
      <c r="H480" s="14">
        <f t="shared" si="224"/>
        <v>13928.199999999999</v>
      </c>
    </row>
    <row r="481" spans="1:8" ht="47.25">
      <c r="A481" s="8" t="s">
        <v>14</v>
      </c>
      <c r="B481" s="8" t="s">
        <v>63</v>
      </c>
      <c r="C481" s="8" t="s">
        <v>248</v>
      </c>
      <c r="D481" s="8" t="s">
        <v>76</v>
      </c>
      <c r="E481" s="16" t="s">
        <v>359</v>
      </c>
      <c r="F481" s="14">
        <f>F482</f>
        <v>13928.199999999999</v>
      </c>
      <c r="G481" s="14">
        <f t="shared" si="224"/>
        <v>13928.199999999999</v>
      </c>
      <c r="H481" s="14">
        <f t="shared" si="224"/>
        <v>13928.199999999999</v>
      </c>
    </row>
    <row r="482" spans="1:8">
      <c r="A482" s="8" t="s">
        <v>14</v>
      </c>
      <c r="B482" s="8" t="s">
        <v>63</v>
      </c>
      <c r="C482" s="8" t="s">
        <v>272</v>
      </c>
      <c r="D482" s="8" t="s">
        <v>76</v>
      </c>
      <c r="E482" s="16" t="s">
        <v>2</v>
      </c>
      <c r="F482" s="14">
        <f>F483</f>
        <v>13928.199999999999</v>
      </c>
      <c r="G482" s="14">
        <f t="shared" si="224"/>
        <v>13928.199999999999</v>
      </c>
      <c r="H482" s="14">
        <f t="shared" si="224"/>
        <v>13928.199999999999</v>
      </c>
    </row>
    <row r="483" spans="1:8" ht="31.5">
      <c r="A483" s="8" t="s">
        <v>14</v>
      </c>
      <c r="B483" s="8" t="s">
        <v>63</v>
      </c>
      <c r="C483" s="8" t="s">
        <v>455</v>
      </c>
      <c r="D483" s="12" t="s">
        <v>76</v>
      </c>
      <c r="E483" s="16" t="s">
        <v>456</v>
      </c>
      <c r="F483" s="14">
        <f>F484+F488+F491</f>
        <v>13928.199999999999</v>
      </c>
      <c r="G483" s="14">
        <f t="shared" ref="G483:H483" si="225">G484+G488+G491</f>
        <v>13928.199999999999</v>
      </c>
      <c r="H483" s="14">
        <f t="shared" si="225"/>
        <v>13928.199999999999</v>
      </c>
    </row>
    <row r="484" spans="1:8" ht="47.25">
      <c r="A484" s="8" t="s">
        <v>14</v>
      </c>
      <c r="B484" s="8" t="s">
        <v>63</v>
      </c>
      <c r="C484" s="8" t="s">
        <v>274</v>
      </c>
      <c r="D484" s="8" t="s">
        <v>76</v>
      </c>
      <c r="E484" s="16" t="s">
        <v>104</v>
      </c>
      <c r="F484" s="14">
        <f>F485+F486+F487</f>
        <v>8749.4</v>
      </c>
      <c r="G484" s="14">
        <f t="shared" ref="G484:H484" si="226">G485+G486+G487</f>
        <v>8749.4</v>
      </c>
      <c r="H484" s="14">
        <f t="shared" si="226"/>
        <v>8749.4</v>
      </c>
    </row>
    <row r="485" spans="1:8" ht="78.75">
      <c r="A485" s="8" t="s">
        <v>14</v>
      </c>
      <c r="B485" s="8" t="s">
        <v>63</v>
      </c>
      <c r="C485" s="8" t="s">
        <v>274</v>
      </c>
      <c r="D485" s="8" t="s">
        <v>78</v>
      </c>
      <c r="E485" s="16" t="s">
        <v>3</v>
      </c>
      <c r="F485" s="14">
        <v>6262.2</v>
      </c>
      <c r="G485" s="14">
        <v>6262.2</v>
      </c>
      <c r="H485" s="14">
        <v>6262.2</v>
      </c>
    </row>
    <row r="486" spans="1:8" ht="31.5">
      <c r="A486" s="8" t="s">
        <v>14</v>
      </c>
      <c r="B486" s="8" t="s">
        <v>63</v>
      </c>
      <c r="C486" s="8" t="s">
        <v>274</v>
      </c>
      <c r="D486" s="8" t="s">
        <v>79</v>
      </c>
      <c r="E486" s="16" t="s">
        <v>302</v>
      </c>
      <c r="F486" s="14">
        <v>2293.4</v>
      </c>
      <c r="G486" s="14">
        <v>2293.4</v>
      </c>
      <c r="H486" s="14">
        <v>2293.4</v>
      </c>
    </row>
    <row r="487" spans="1:8">
      <c r="A487" s="8" t="s">
        <v>14</v>
      </c>
      <c r="B487" s="8" t="s">
        <v>63</v>
      </c>
      <c r="C487" s="8" t="s">
        <v>274</v>
      </c>
      <c r="D487" s="8" t="s">
        <v>80</v>
      </c>
      <c r="E487" s="16" t="s">
        <v>81</v>
      </c>
      <c r="F487" s="14">
        <v>193.8</v>
      </c>
      <c r="G487" s="14">
        <v>193.8</v>
      </c>
      <c r="H487" s="14">
        <v>193.8</v>
      </c>
    </row>
    <row r="488" spans="1:8" ht="50.45" customHeight="1">
      <c r="A488" s="8" t="s">
        <v>14</v>
      </c>
      <c r="B488" s="8" t="s">
        <v>63</v>
      </c>
      <c r="C488" s="8" t="s">
        <v>275</v>
      </c>
      <c r="D488" s="8" t="s">
        <v>76</v>
      </c>
      <c r="E488" s="16" t="s">
        <v>105</v>
      </c>
      <c r="F488" s="14">
        <f>F489+F490</f>
        <v>3348.9</v>
      </c>
      <c r="G488" s="14">
        <f t="shared" ref="G488:H488" si="227">G489+G490</f>
        <v>3348.9</v>
      </c>
      <c r="H488" s="14">
        <f t="shared" si="227"/>
        <v>3348.9</v>
      </c>
    </row>
    <row r="489" spans="1:8" ht="78.75">
      <c r="A489" s="8" t="s">
        <v>14</v>
      </c>
      <c r="B489" s="8" t="s">
        <v>63</v>
      </c>
      <c r="C489" s="8" t="s">
        <v>275</v>
      </c>
      <c r="D489" s="8" t="s">
        <v>78</v>
      </c>
      <c r="E489" s="16" t="s">
        <v>3</v>
      </c>
      <c r="F489" s="14">
        <v>2756.5</v>
      </c>
      <c r="G489" s="14">
        <v>2756.5</v>
      </c>
      <c r="H489" s="14">
        <v>2756.5</v>
      </c>
    </row>
    <row r="490" spans="1:8" ht="31.5">
      <c r="A490" s="8" t="s">
        <v>14</v>
      </c>
      <c r="B490" s="8" t="s">
        <v>63</v>
      </c>
      <c r="C490" s="8" t="s">
        <v>275</v>
      </c>
      <c r="D490" s="8" t="s">
        <v>79</v>
      </c>
      <c r="E490" s="16" t="s">
        <v>302</v>
      </c>
      <c r="F490" s="14">
        <v>592.4</v>
      </c>
      <c r="G490" s="14">
        <v>592.4</v>
      </c>
      <c r="H490" s="14">
        <v>592.4</v>
      </c>
    </row>
    <row r="491" spans="1:8" ht="78.75">
      <c r="A491" s="8" t="s">
        <v>14</v>
      </c>
      <c r="B491" s="8" t="s">
        <v>63</v>
      </c>
      <c r="C491" s="8" t="s">
        <v>273</v>
      </c>
      <c r="D491" s="8" t="s">
        <v>76</v>
      </c>
      <c r="E491" s="16" t="s">
        <v>303</v>
      </c>
      <c r="F491" s="14">
        <f>F492</f>
        <v>1829.9</v>
      </c>
      <c r="G491" s="14">
        <f t="shared" ref="G491:H491" si="228">G492</f>
        <v>1829.9</v>
      </c>
      <c r="H491" s="14">
        <f t="shared" si="228"/>
        <v>1829.9</v>
      </c>
    </row>
    <row r="492" spans="1:8" ht="78.75">
      <c r="A492" s="8" t="s">
        <v>14</v>
      </c>
      <c r="B492" s="8" t="s">
        <v>63</v>
      </c>
      <c r="C492" s="8" t="s">
        <v>273</v>
      </c>
      <c r="D492" s="8" t="s">
        <v>78</v>
      </c>
      <c r="E492" s="16" t="s">
        <v>3</v>
      </c>
      <c r="F492" s="14">
        <v>1829.9</v>
      </c>
      <c r="G492" s="14">
        <v>1829.9</v>
      </c>
      <c r="H492" s="14">
        <v>1829.9</v>
      </c>
    </row>
    <row r="493" spans="1:8">
      <c r="A493" s="8" t="s">
        <v>14</v>
      </c>
      <c r="B493" s="8" t="s">
        <v>48</v>
      </c>
      <c r="C493" s="8" t="s">
        <v>76</v>
      </c>
      <c r="D493" s="8" t="s">
        <v>76</v>
      </c>
      <c r="E493" s="16" t="s">
        <v>40</v>
      </c>
      <c r="F493" s="14">
        <f>F494</f>
        <v>9069.3000000000011</v>
      </c>
      <c r="G493" s="14">
        <f t="shared" ref="G493:H494" si="229">G494</f>
        <v>9069.3000000000011</v>
      </c>
      <c r="H493" s="14">
        <f t="shared" si="229"/>
        <v>9069.3000000000011</v>
      </c>
    </row>
    <row r="494" spans="1:8">
      <c r="A494" s="8" t="s">
        <v>14</v>
      </c>
      <c r="B494" s="8" t="s">
        <v>106</v>
      </c>
      <c r="C494" s="8" t="s">
        <v>76</v>
      </c>
      <c r="D494" s="8" t="s">
        <v>76</v>
      </c>
      <c r="E494" s="16" t="s">
        <v>107</v>
      </c>
      <c r="F494" s="14">
        <f>F495</f>
        <v>9069.3000000000011</v>
      </c>
      <c r="G494" s="14">
        <f t="shared" si="229"/>
        <v>9069.3000000000011</v>
      </c>
      <c r="H494" s="14">
        <f t="shared" si="229"/>
        <v>9069.3000000000011</v>
      </c>
    </row>
    <row r="495" spans="1:8" ht="47.25">
      <c r="A495" s="8" t="s">
        <v>14</v>
      </c>
      <c r="B495" s="8" t="s">
        <v>106</v>
      </c>
      <c r="C495" s="8" t="s">
        <v>248</v>
      </c>
      <c r="D495" s="8" t="s">
        <v>76</v>
      </c>
      <c r="E495" s="16" t="s">
        <v>359</v>
      </c>
      <c r="F495" s="14">
        <f>F496</f>
        <v>9069.3000000000011</v>
      </c>
      <c r="G495" s="14">
        <f t="shared" ref="G495:H497" si="230">G496</f>
        <v>9069.3000000000011</v>
      </c>
      <c r="H495" s="14">
        <f t="shared" si="230"/>
        <v>9069.3000000000011</v>
      </c>
    </row>
    <row r="496" spans="1:8" ht="31.5">
      <c r="A496" s="8" t="s">
        <v>14</v>
      </c>
      <c r="B496" s="8" t="s">
        <v>106</v>
      </c>
      <c r="C496" s="8" t="s">
        <v>249</v>
      </c>
      <c r="D496" s="8" t="s">
        <v>76</v>
      </c>
      <c r="E496" s="16" t="s">
        <v>94</v>
      </c>
      <c r="F496" s="14">
        <f>F497</f>
        <v>9069.3000000000011</v>
      </c>
      <c r="G496" s="14">
        <f t="shared" si="230"/>
        <v>9069.3000000000011</v>
      </c>
      <c r="H496" s="14">
        <f t="shared" si="230"/>
        <v>9069.3000000000011</v>
      </c>
    </row>
    <row r="497" spans="1:8" ht="31.5">
      <c r="A497" s="8" t="s">
        <v>14</v>
      </c>
      <c r="B497" s="8" t="s">
        <v>106</v>
      </c>
      <c r="C497" s="8" t="s">
        <v>448</v>
      </c>
      <c r="D497" s="12" t="s">
        <v>76</v>
      </c>
      <c r="E497" s="16" t="s">
        <v>449</v>
      </c>
      <c r="F497" s="14">
        <f>F498</f>
        <v>9069.3000000000011</v>
      </c>
      <c r="G497" s="14">
        <f t="shared" si="230"/>
        <v>9069.3000000000011</v>
      </c>
      <c r="H497" s="14">
        <f t="shared" si="230"/>
        <v>9069.3000000000011</v>
      </c>
    </row>
    <row r="498" spans="1:8" ht="63">
      <c r="A498" s="8" t="s">
        <v>14</v>
      </c>
      <c r="B498" s="8" t="s">
        <v>106</v>
      </c>
      <c r="C498" s="8" t="s">
        <v>276</v>
      </c>
      <c r="D498" s="8" t="s">
        <v>76</v>
      </c>
      <c r="E498" s="16" t="s">
        <v>108</v>
      </c>
      <c r="F498" s="14">
        <f>F499+F500</f>
        <v>9069.3000000000011</v>
      </c>
      <c r="G498" s="14">
        <f t="shared" ref="G498:H498" si="231">G499+G500</f>
        <v>9069.3000000000011</v>
      </c>
      <c r="H498" s="14">
        <f t="shared" si="231"/>
        <v>9069.3000000000011</v>
      </c>
    </row>
    <row r="499" spans="1:8" ht="31.5">
      <c r="A499" s="8" t="s">
        <v>14</v>
      </c>
      <c r="B499" s="8" t="s">
        <v>106</v>
      </c>
      <c r="C499" s="8" t="s">
        <v>276</v>
      </c>
      <c r="D499" s="8" t="s">
        <v>79</v>
      </c>
      <c r="E499" s="16" t="s">
        <v>302</v>
      </c>
      <c r="F499" s="14">
        <v>264.2</v>
      </c>
      <c r="G499" s="14">
        <v>264.2</v>
      </c>
      <c r="H499" s="14">
        <v>264.2</v>
      </c>
    </row>
    <row r="500" spans="1:8">
      <c r="A500" s="8" t="s">
        <v>14</v>
      </c>
      <c r="B500" s="8" t="s">
        <v>106</v>
      </c>
      <c r="C500" s="8" t="s">
        <v>276</v>
      </c>
      <c r="D500" s="8" t="s">
        <v>83</v>
      </c>
      <c r="E500" s="16" t="s">
        <v>84</v>
      </c>
      <c r="F500" s="14">
        <v>8805.1</v>
      </c>
      <c r="G500" s="14">
        <v>8805.1</v>
      </c>
      <c r="H500" s="14">
        <v>8805.1</v>
      </c>
    </row>
  </sheetData>
  <mergeCells count="10">
    <mergeCell ref="B1:H1"/>
    <mergeCell ref="A2:H2"/>
    <mergeCell ref="A3:A5"/>
    <mergeCell ref="B3:B5"/>
    <mergeCell ref="C3:C5"/>
    <mergeCell ref="D3:D5"/>
    <mergeCell ref="E3:E5"/>
    <mergeCell ref="F3:H3"/>
    <mergeCell ref="F4:F5"/>
    <mergeCell ref="G4:H4"/>
  </mergeCells>
  <pageMargins left="0.59055118110236227" right="0.19685039370078741" top="0.19685039370078741" bottom="0.19685039370078741" header="0.31496062992125984" footer="0.31496062992125984"/>
  <pageSetup paperSize="9" scale="73" fitToHeight="18" orientation="portrait" r:id="rId1"/>
  <rowBreaks count="1" manualBreakCount="1">
    <brk id="47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G410"/>
  <sheetViews>
    <sheetView topLeftCell="A4" zoomScale="84" zoomScaleNormal="84" workbookViewId="0">
      <selection activeCell="D20" sqref="D20"/>
    </sheetView>
  </sheetViews>
  <sheetFormatPr defaultColWidth="8.85546875" defaultRowHeight="16.5"/>
  <cols>
    <col min="1" max="1" width="7.7109375" style="6" customWidth="1"/>
    <col min="2" max="2" width="15" style="6" customWidth="1"/>
    <col min="3" max="3" width="5.5703125" style="6" customWidth="1"/>
    <col min="4" max="4" width="43.7109375" style="6" customWidth="1"/>
    <col min="5" max="5" width="12.42578125" style="7" customWidth="1"/>
    <col min="6" max="6" width="13.140625" style="7" customWidth="1"/>
    <col min="7" max="7" width="11.7109375" style="7" customWidth="1"/>
    <col min="8" max="16384" width="8.85546875" style="5"/>
  </cols>
  <sheetData>
    <row r="1" spans="1:7" ht="57" customHeight="1">
      <c r="A1" s="121" t="s">
        <v>547</v>
      </c>
      <c r="B1" s="121"/>
      <c r="C1" s="121"/>
      <c r="D1" s="121"/>
      <c r="E1" s="121"/>
      <c r="F1" s="121"/>
      <c r="G1" s="121"/>
    </row>
    <row r="2" spans="1:7" ht="100.5" customHeight="1">
      <c r="A2" s="118" t="s">
        <v>548</v>
      </c>
      <c r="B2" s="118"/>
      <c r="C2" s="118"/>
      <c r="D2" s="118"/>
      <c r="E2" s="118"/>
      <c r="F2" s="118"/>
      <c r="G2" s="118"/>
    </row>
    <row r="3" spans="1:7" ht="15.75">
      <c r="A3" s="119" t="s">
        <v>45</v>
      </c>
      <c r="B3" s="119" t="s">
        <v>22</v>
      </c>
      <c r="C3" s="119" t="s">
        <v>23</v>
      </c>
      <c r="D3" s="119" t="s">
        <v>24</v>
      </c>
      <c r="E3" s="119" t="s">
        <v>279</v>
      </c>
      <c r="F3" s="119"/>
      <c r="G3" s="119"/>
    </row>
    <row r="4" spans="1:7" ht="15.75">
      <c r="A4" s="119" t="s">
        <v>76</v>
      </c>
      <c r="B4" s="119" t="s">
        <v>76</v>
      </c>
      <c r="C4" s="119" t="s">
        <v>76</v>
      </c>
      <c r="D4" s="119" t="s">
        <v>76</v>
      </c>
      <c r="E4" s="119" t="s">
        <v>285</v>
      </c>
      <c r="F4" s="119" t="s">
        <v>288</v>
      </c>
      <c r="G4" s="119"/>
    </row>
    <row r="5" spans="1:7" ht="15.75">
      <c r="A5" s="119" t="s">
        <v>76</v>
      </c>
      <c r="B5" s="119" t="s">
        <v>76</v>
      </c>
      <c r="C5" s="119" t="s">
        <v>76</v>
      </c>
      <c r="D5" s="119" t="s">
        <v>76</v>
      </c>
      <c r="E5" s="119" t="s">
        <v>76</v>
      </c>
      <c r="F5" s="8" t="s">
        <v>286</v>
      </c>
      <c r="G5" s="8" t="s">
        <v>287</v>
      </c>
    </row>
    <row r="6" spans="1:7" ht="15.75">
      <c r="A6" s="8" t="s">
        <v>6</v>
      </c>
      <c r="B6" s="8" t="s">
        <v>87</v>
      </c>
      <c r="C6" s="8" t="s">
        <v>88</v>
      </c>
      <c r="D6" s="8" t="s">
        <v>89</v>
      </c>
      <c r="E6" s="8" t="s">
        <v>90</v>
      </c>
      <c r="F6" s="8" t="s">
        <v>91</v>
      </c>
      <c r="G6" s="8" t="s">
        <v>297</v>
      </c>
    </row>
    <row r="7" spans="1:7" ht="15.75">
      <c r="A7" s="9" t="s">
        <v>76</v>
      </c>
      <c r="B7" s="9" t="s">
        <v>76</v>
      </c>
      <c r="C7" s="9" t="s">
        <v>76</v>
      </c>
      <c r="D7" s="10" t="s">
        <v>1</v>
      </c>
      <c r="E7" s="11">
        <f>E8+E104+E118+E173+E211+E314+E336+E368+E393+E405</f>
        <v>747835.89999999991</v>
      </c>
      <c r="F7" s="11">
        <f>F8+F104+F118+F173+F211+F314+F336+F368+F393+F405</f>
        <v>624418.90000000014</v>
      </c>
      <c r="G7" s="11">
        <f>G8+G104+G118+G173+G211+G314+G336+G368+G393+G405</f>
        <v>598970.5</v>
      </c>
    </row>
    <row r="8" spans="1:7" ht="15.75">
      <c r="A8" s="9" t="s">
        <v>65</v>
      </c>
      <c r="B8" s="9" t="s">
        <v>76</v>
      </c>
      <c r="C8" s="9" t="s">
        <v>76</v>
      </c>
      <c r="D8" s="27" t="s">
        <v>26</v>
      </c>
      <c r="E8" s="11">
        <f>E9+E14+E25+E37+E49+E54+E44</f>
        <v>65376.3</v>
      </c>
      <c r="F8" s="11">
        <f t="shared" ref="F8:G8" si="0">F9+F14+F25+F37+F49+F54+F44</f>
        <v>61664.2</v>
      </c>
      <c r="G8" s="11">
        <f t="shared" si="0"/>
        <v>61699.4</v>
      </c>
    </row>
    <row r="9" spans="1:7" ht="63">
      <c r="A9" s="8" t="s">
        <v>52</v>
      </c>
      <c r="B9" s="8" t="s">
        <v>76</v>
      </c>
      <c r="C9" s="8" t="s">
        <v>76</v>
      </c>
      <c r="D9" s="16" t="s">
        <v>69</v>
      </c>
      <c r="E9" s="14">
        <f>E10</f>
        <v>1479</v>
      </c>
      <c r="F9" s="14">
        <f t="shared" ref="F9:G12" si="1">F10</f>
        <v>1479</v>
      </c>
      <c r="G9" s="14">
        <f t="shared" si="1"/>
        <v>1479</v>
      </c>
    </row>
    <row r="10" spans="1:7" ht="63">
      <c r="A10" s="8" t="s">
        <v>52</v>
      </c>
      <c r="B10" s="8" t="s">
        <v>168</v>
      </c>
      <c r="C10" s="8" t="s">
        <v>76</v>
      </c>
      <c r="D10" s="16" t="s">
        <v>299</v>
      </c>
      <c r="E10" s="14">
        <f>E11</f>
        <v>1479</v>
      </c>
      <c r="F10" s="14">
        <f t="shared" si="1"/>
        <v>1479</v>
      </c>
      <c r="G10" s="14">
        <f t="shared" si="1"/>
        <v>1479</v>
      </c>
    </row>
    <row r="11" spans="1:7" ht="15.75">
      <c r="A11" s="8" t="s">
        <v>52</v>
      </c>
      <c r="B11" s="8" t="s">
        <v>169</v>
      </c>
      <c r="C11" s="8" t="s">
        <v>76</v>
      </c>
      <c r="D11" s="16" t="s">
        <v>2</v>
      </c>
      <c r="E11" s="14">
        <f>E12</f>
        <v>1479</v>
      </c>
      <c r="F11" s="14">
        <f t="shared" si="1"/>
        <v>1479</v>
      </c>
      <c r="G11" s="14">
        <f t="shared" si="1"/>
        <v>1479</v>
      </c>
    </row>
    <row r="12" spans="1:7" ht="15.75">
      <c r="A12" s="8" t="s">
        <v>52</v>
      </c>
      <c r="B12" s="8" t="s">
        <v>170</v>
      </c>
      <c r="C12" s="8" t="s">
        <v>76</v>
      </c>
      <c r="D12" s="16" t="s">
        <v>27</v>
      </c>
      <c r="E12" s="14">
        <f>E13</f>
        <v>1479</v>
      </c>
      <c r="F12" s="14">
        <f t="shared" si="1"/>
        <v>1479</v>
      </c>
      <c r="G12" s="14">
        <f t="shared" si="1"/>
        <v>1479</v>
      </c>
    </row>
    <row r="13" spans="1:7" ht="94.5">
      <c r="A13" s="8" t="s">
        <v>52</v>
      </c>
      <c r="B13" s="8" t="s">
        <v>170</v>
      </c>
      <c r="C13" s="8" t="s">
        <v>78</v>
      </c>
      <c r="D13" s="16" t="s">
        <v>3</v>
      </c>
      <c r="E13" s="14">
        <f>№4!F15</f>
        <v>1479</v>
      </c>
      <c r="F13" s="14">
        <f>№4!G15</f>
        <v>1479</v>
      </c>
      <c r="G13" s="14">
        <f>№4!H15</f>
        <v>1479</v>
      </c>
    </row>
    <row r="14" spans="1:7" ht="78.75">
      <c r="A14" s="8" t="s">
        <v>53</v>
      </c>
      <c r="B14" s="8" t="s">
        <v>76</v>
      </c>
      <c r="C14" s="8" t="s">
        <v>76</v>
      </c>
      <c r="D14" s="16" t="s">
        <v>28</v>
      </c>
      <c r="E14" s="14">
        <f>E15</f>
        <v>4105.3</v>
      </c>
      <c r="F14" s="14">
        <f t="shared" ref="F14:G15" si="2">F15</f>
        <v>4105.3</v>
      </c>
      <c r="G14" s="14">
        <f t="shared" si="2"/>
        <v>4105.3</v>
      </c>
    </row>
    <row r="15" spans="1:7" ht="31.5">
      <c r="A15" s="8" t="s">
        <v>53</v>
      </c>
      <c r="B15" s="8" t="s">
        <v>281</v>
      </c>
      <c r="C15" s="8" t="s">
        <v>76</v>
      </c>
      <c r="D15" s="16" t="s">
        <v>389</v>
      </c>
      <c r="E15" s="14">
        <f>E16</f>
        <v>4105.3</v>
      </c>
      <c r="F15" s="14">
        <f t="shared" si="2"/>
        <v>4105.3</v>
      </c>
      <c r="G15" s="14">
        <f t="shared" si="2"/>
        <v>4105.3</v>
      </c>
    </row>
    <row r="16" spans="1:7" ht="63">
      <c r="A16" s="8" t="s">
        <v>53</v>
      </c>
      <c r="B16" s="8" t="s">
        <v>420</v>
      </c>
      <c r="C16" s="8" t="s">
        <v>76</v>
      </c>
      <c r="D16" s="16" t="s">
        <v>5</v>
      </c>
      <c r="E16" s="14">
        <f>E17+E19+E23</f>
        <v>4105.3</v>
      </c>
      <c r="F16" s="14">
        <f t="shared" ref="F16:G16" si="3">F17+F19+F23</f>
        <v>4105.3</v>
      </c>
      <c r="G16" s="14">
        <f t="shared" si="3"/>
        <v>4105.3</v>
      </c>
    </row>
    <row r="17" spans="1:7" ht="15.75">
      <c r="A17" s="8" t="s">
        <v>53</v>
      </c>
      <c r="B17" s="8" t="s">
        <v>241</v>
      </c>
      <c r="C17" s="8" t="s">
        <v>76</v>
      </c>
      <c r="D17" s="16" t="s">
        <v>421</v>
      </c>
      <c r="E17" s="14">
        <f>E18</f>
        <v>1208.5999999999999</v>
      </c>
      <c r="F17" s="14">
        <f t="shared" ref="F17:G17" si="4">F18</f>
        <v>1208.5999999999999</v>
      </c>
      <c r="G17" s="14">
        <f t="shared" si="4"/>
        <v>1208.5999999999999</v>
      </c>
    </row>
    <row r="18" spans="1:7" ht="94.5">
      <c r="A18" s="8" t="s">
        <v>53</v>
      </c>
      <c r="B18" s="8" t="s">
        <v>241</v>
      </c>
      <c r="C18" s="8" t="s">
        <v>78</v>
      </c>
      <c r="D18" s="16" t="s">
        <v>3</v>
      </c>
      <c r="E18" s="14">
        <f>№4!F329</f>
        <v>1208.5999999999999</v>
      </c>
      <c r="F18" s="14">
        <f>№4!G329</f>
        <v>1208.5999999999999</v>
      </c>
      <c r="G18" s="14">
        <f>№4!H329</f>
        <v>1208.5999999999999</v>
      </c>
    </row>
    <row r="19" spans="1:7" ht="63">
      <c r="A19" s="8" t="s">
        <v>53</v>
      </c>
      <c r="B19" s="8" t="s">
        <v>242</v>
      </c>
      <c r="C19" s="8" t="s">
        <v>76</v>
      </c>
      <c r="D19" s="16" t="s">
        <v>422</v>
      </c>
      <c r="E19" s="14">
        <f>E20+E21+E22</f>
        <v>2438.1</v>
      </c>
      <c r="F19" s="14">
        <f t="shared" ref="F19:G19" si="5">F20+F21+F22</f>
        <v>2438.1</v>
      </c>
      <c r="G19" s="14">
        <f t="shared" si="5"/>
        <v>2438.1</v>
      </c>
    </row>
    <row r="20" spans="1:7" ht="94.5">
      <c r="A20" s="8" t="s">
        <v>53</v>
      </c>
      <c r="B20" s="8" t="s">
        <v>242</v>
      </c>
      <c r="C20" s="8" t="s">
        <v>78</v>
      </c>
      <c r="D20" s="16" t="s">
        <v>3</v>
      </c>
      <c r="E20" s="14">
        <f>№4!F331</f>
        <v>2004.4</v>
      </c>
      <c r="F20" s="14">
        <f>№4!G331</f>
        <v>2004.4</v>
      </c>
      <c r="G20" s="14">
        <f>№4!H331</f>
        <v>2004.4</v>
      </c>
    </row>
    <row r="21" spans="1:7" ht="47.25">
      <c r="A21" s="8" t="s">
        <v>53</v>
      </c>
      <c r="B21" s="8" t="s">
        <v>242</v>
      </c>
      <c r="C21" s="8" t="s">
        <v>79</v>
      </c>
      <c r="D21" s="16" t="s">
        <v>302</v>
      </c>
      <c r="E21" s="14">
        <f>№4!F332</f>
        <v>432.09999999999997</v>
      </c>
      <c r="F21" s="14">
        <f>№4!G332</f>
        <v>433.7</v>
      </c>
      <c r="G21" s="14">
        <f>№4!H332</f>
        <v>433.7</v>
      </c>
    </row>
    <row r="22" spans="1:7" ht="15.75">
      <c r="A22" s="8" t="s">
        <v>53</v>
      </c>
      <c r="B22" s="8" t="s">
        <v>242</v>
      </c>
      <c r="C22" s="8" t="s">
        <v>80</v>
      </c>
      <c r="D22" s="16" t="s">
        <v>81</v>
      </c>
      <c r="E22" s="14">
        <f>№4!F333</f>
        <v>1.6</v>
      </c>
      <c r="F22" s="14">
        <f>№4!G333</f>
        <v>0</v>
      </c>
      <c r="G22" s="14">
        <f>№4!H333</f>
        <v>0</v>
      </c>
    </row>
    <row r="23" spans="1:7" ht="15.75">
      <c r="A23" s="8" t="s">
        <v>53</v>
      </c>
      <c r="B23" s="8" t="s">
        <v>243</v>
      </c>
      <c r="C23" s="8" t="s">
        <v>76</v>
      </c>
      <c r="D23" s="16" t="s">
        <v>423</v>
      </c>
      <c r="E23" s="14">
        <f>E24</f>
        <v>458.6</v>
      </c>
      <c r="F23" s="14">
        <f t="shared" ref="F23:G23" si="6">F24</f>
        <v>458.6</v>
      </c>
      <c r="G23" s="14">
        <f t="shared" si="6"/>
        <v>458.6</v>
      </c>
    </row>
    <row r="24" spans="1:7" ht="94.5">
      <c r="A24" s="8" t="s">
        <v>53</v>
      </c>
      <c r="B24" s="8" t="s">
        <v>243</v>
      </c>
      <c r="C24" s="8" t="s">
        <v>78</v>
      </c>
      <c r="D24" s="16" t="s">
        <v>3</v>
      </c>
      <c r="E24" s="14">
        <f>№4!F334</f>
        <v>458.6</v>
      </c>
      <c r="F24" s="14">
        <f>№4!G334</f>
        <v>458.6</v>
      </c>
      <c r="G24" s="14">
        <f>№4!H334</f>
        <v>458.6</v>
      </c>
    </row>
    <row r="25" spans="1:7" ht="94.5">
      <c r="A25" s="8" t="s">
        <v>54</v>
      </c>
      <c r="B25" s="8" t="s">
        <v>76</v>
      </c>
      <c r="C25" s="8" t="s">
        <v>76</v>
      </c>
      <c r="D25" s="16" t="s">
        <v>29</v>
      </c>
      <c r="E25" s="14">
        <f>E26</f>
        <v>35937.1</v>
      </c>
      <c r="F25" s="14">
        <f t="shared" ref="F25:G26" si="7">F26</f>
        <v>35825.1</v>
      </c>
      <c r="G25" s="14">
        <f t="shared" si="7"/>
        <v>35825.1</v>
      </c>
    </row>
    <row r="26" spans="1:7" ht="63">
      <c r="A26" s="8" t="s">
        <v>54</v>
      </c>
      <c r="B26" s="8" t="s">
        <v>168</v>
      </c>
      <c r="C26" s="8" t="s">
        <v>76</v>
      </c>
      <c r="D26" s="16" t="s">
        <v>299</v>
      </c>
      <c r="E26" s="14">
        <f>E27</f>
        <v>35937.1</v>
      </c>
      <c r="F26" s="14">
        <f t="shared" si="7"/>
        <v>35825.1</v>
      </c>
      <c r="G26" s="14">
        <f t="shared" si="7"/>
        <v>35825.1</v>
      </c>
    </row>
    <row r="27" spans="1:7" ht="15.75">
      <c r="A27" s="8" t="s">
        <v>54</v>
      </c>
      <c r="B27" s="8" t="s">
        <v>169</v>
      </c>
      <c r="C27" s="8" t="s">
        <v>76</v>
      </c>
      <c r="D27" s="16" t="s">
        <v>2</v>
      </c>
      <c r="E27" s="14">
        <f>E28+E31+E35</f>
        <v>35937.1</v>
      </c>
      <c r="F27" s="14">
        <f t="shared" ref="F27:G27" si="8">F28+F31+F35</f>
        <v>35825.1</v>
      </c>
      <c r="G27" s="14">
        <f t="shared" si="8"/>
        <v>35825.1</v>
      </c>
    </row>
    <row r="28" spans="1:7" ht="78.75">
      <c r="A28" s="8" t="s">
        <v>54</v>
      </c>
      <c r="B28" s="8" t="s">
        <v>173</v>
      </c>
      <c r="C28" s="8" t="s">
        <v>76</v>
      </c>
      <c r="D28" s="16" t="s">
        <v>283</v>
      </c>
      <c r="E28" s="14">
        <f>E29+E30</f>
        <v>650</v>
      </c>
      <c r="F28" s="14">
        <f t="shared" ref="F28:G28" si="9">F29+F30</f>
        <v>650</v>
      </c>
      <c r="G28" s="14">
        <f t="shared" si="9"/>
        <v>650</v>
      </c>
    </row>
    <row r="29" spans="1:7" ht="94.5">
      <c r="A29" s="8" t="s">
        <v>54</v>
      </c>
      <c r="B29" s="8" t="s">
        <v>173</v>
      </c>
      <c r="C29" s="8" t="s">
        <v>78</v>
      </c>
      <c r="D29" s="16" t="s">
        <v>3</v>
      </c>
      <c r="E29" s="14">
        <f>№4!F21</f>
        <v>592.29999999999995</v>
      </c>
      <c r="F29" s="14">
        <f>№4!G21</f>
        <v>592.29999999999995</v>
      </c>
      <c r="G29" s="14">
        <f>№4!H21</f>
        <v>592.29999999999995</v>
      </c>
    </row>
    <row r="30" spans="1:7" ht="47.25">
      <c r="A30" s="8" t="s">
        <v>54</v>
      </c>
      <c r="B30" s="8" t="s">
        <v>173</v>
      </c>
      <c r="C30" s="8" t="s">
        <v>79</v>
      </c>
      <c r="D30" s="16" t="s">
        <v>302</v>
      </c>
      <c r="E30" s="14">
        <f>№4!F22</f>
        <v>57.7</v>
      </c>
      <c r="F30" s="14">
        <f>№4!G22</f>
        <v>57.7</v>
      </c>
      <c r="G30" s="14">
        <f>№4!H22</f>
        <v>57.7</v>
      </c>
    </row>
    <row r="31" spans="1:7" ht="94.5">
      <c r="A31" s="8" t="s">
        <v>54</v>
      </c>
      <c r="B31" s="8" t="s">
        <v>171</v>
      </c>
      <c r="C31" s="8" t="s">
        <v>76</v>
      </c>
      <c r="D31" s="16" t="s">
        <v>303</v>
      </c>
      <c r="E31" s="14">
        <f>E32+E33+E34</f>
        <v>35216</v>
      </c>
      <c r="F31" s="14">
        <f t="shared" ref="F31:G31" si="10">F32+F33+F34</f>
        <v>35104</v>
      </c>
      <c r="G31" s="14">
        <f t="shared" si="10"/>
        <v>35104</v>
      </c>
    </row>
    <row r="32" spans="1:7" ht="94.5">
      <c r="A32" s="8" t="s">
        <v>54</v>
      </c>
      <c r="B32" s="8" t="s">
        <v>171</v>
      </c>
      <c r="C32" s="8" t="s">
        <v>78</v>
      </c>
      <c r="D32" s="16" t="s">
        <v>3</v>
      </c>
      <c r="E32" s="14">
        <f>№4!F24</f>
        <v>30511.599999999999</v>
      </c>
      <c r="F32" s="14">
        <f>№4!G24</f>
        <v>30511.599999999999</v>
      </c>
      <c r="G32" s="14">
        <f>№4!H24</f>
        <v>30511.599999999999</v>
      </c>
    </row>
    <row r="33" spans="1:7" ht="47.25">
      <c r="A33" s="8" t="s">
        <v>54</v>
      </c>
      <c r="B33" s="8" t="s">
        <v>171</v>
      </c>
      <c r="C33" s="8" t="s">
        <v>79</v>
      </c>
      <c r="D33" s="16" t="s">
        <v>302</v>
      </c>
      <c r="E33" s="14">
        <f>№4!F25</f>
        <v>4597.1000000000004</v>
      </c>
      <c r="F33" s="14">
        <f>№4!G25</f>
        <v>4485.1000000000004</v>
      </c>
      <c r="G33" s="14">
        <f>№4!H25</f>
        <v>4485.1000000000004</v>
      </c>
    </row>
    <row r="34" spans="1:7" ht="15.75">
      <c r="A34" s="8" t="s">
        <v>54</v>
      </c>
      <c r="B34" s="8" t="s">
        <v>171</v>
      </c>
      <c r="C34" s="8" t="s">
        <v>80</v>
      </c>
      <c r="D34" s="16" t="s">
        <v>81</v>
      </c>
      <c r="E34" s="14">
        <f>№4!F26</f>
        <v>107.3</v>
      </c>
      <c r="F34" s="14">
        <f>№4!G26</f>
        <v>107.3</v>
      </c>
      <c r="G34" s="14">
        <f>№4!H26</f>
        <v>107.3</v>
      </c>
    </row>
    <row r="35" spans="1:7" ht="78.75">
      <c r="A35" s="8" t="s">
        <v>54</v>
      </c>
      <c r="B35" s="8" t="s">
        <v>172</v>
      </c>
      <c r="C35" s="8" t="s">
        <v>76</v>
      </c>
      <c r="D35" s="16" t="s">
        <v>304</v>
      </c>
      <c r="E35" s="14">
        <f>E36</f>
        <v>71.099999999999994</v>
      </c>
      <c r="F35" s="14">
        <f t="shared" ref="F35:G35" si="11">F36</f>
        <v>71.099999999999994</v>
      </c>
      <c r="G35" s="14">
        <f t="shared" si="11"/>
        <v>71.099999999999994</v>
      </c>
    </row>
    <row r="36" spans="1:7" ht="94.5">
      <c r="A36" s="8" t="s">
        <v>54</v>
      </c>
      <c r="B36" s="8" t="s">
        <v>172</v>
      </c>
      <c r="C36" s="8" t="s">
        <v>78</v>
      </c>
      <c r="D36" s="16" t="s">
        <v>3</v>
      </c>
      <c r="E36" s="14">
        <f>№4!F28</f>
        <v>71.099999999999994</v>
      </c>
      <c r="F36" s="14">
        <f>№4!G28</f>
        <v>71.099999999999994</v>
      </c>
      <c r="G36" s="14">
        <f>№4!H28</f>
        <v>71.099999999999994</v>
      </c>
    </row>
    <row r="37" spans="1:7" ht="63">
      <c r="A37" s="8" t="s">
        <v>55</v>
      </c>
      <c r="B37" s="8" t="s">
        <v>76</v>
      </c>
      <c r="C37" s="8" t="s">
        <v>76</v>
      </c>
      <c r="D37" s="16" t="s">
        <v>12</v>
      </c>
      <c r="E37" s="14">
        <f>E38</f>
        <v>9521.5</v>
      </c>
      <c r="F37" s="14">
        <f t="shared" ref="F37:G39" si="12">F38</f>
        <v>9521.5</v>
      </c>
      <c r="G37" s="14">
        <f t="shared" si="12"/>
        <v>9521.5</v>
      </c>
    </row>
    <row r="38" spans="1:7" ht="63">
      <c r="A38" s="8" t="s">
        <v>55</v>
      </c>
      <c r="B38" s="8" t="s">
        <v>224</v>
      </c>
      <c r="C38" s="8" t="s">
        <v>76</v>
      </c>
      <c r="D38" s="16" t="s">
        <v>386</v>
      </c>
      <c r="E38" s="14">
        <f>E39</f>
        <v>9521.5</v>
      </c>
      <c r="F38" s="14">
        <f t="shared" si="12"/>
        <v>9521.5</v>
      </c>
      <c r="G38" s="14">
        <f t="shared" si="12"/>
        <v>9521.5</v>
      </c>
    </row>
    <row r="39" spans="1:7" ht="15.75">
      <c r="A39" s="8" t="s">
        <v>55</v>
      </c>
      <c r="B39" s="8" t="s">
        <v>225</v>
      </c>
      <c r="C39" s="8" t="s">
        <v>76</v>
      </c>
      <c r="D39" s="16" t="s">
        <v>2</v>
      </c>
      <c r="E39" s="14">
        <f>E40</f>
        <v>9521.5</v>
      </c>
      <c r="F39" s="14">
        <f t="shared" si="12"/>
        <v>9521.5</v>
      </c>
      <c r="G39" s="14">
        <f t="shared" si="12"/>
        <v>9521.5</v>
      </c>
    </row>
    <row r="40" spans="1:7" ht="94.5">
      <c r="A40" s="8" t="s">
        <v>55</v>
      </c>
      <c r="B40" s="8" t="s">
        <v>226</v>
      </c>
      <c r="C40" s="8" t="s">
        <v>76</v>
      </c>
      <c r="D40" s="16" t="s">
        <v>303</v>
      </c>
      <c r="E40" s="14">
        <f>E41+E42+E43</f>
        <v>9521.5</v>
      </c>
      <c r="F40" s="14">
        <f t="shared" ref="F40:G40" si="13">F41+F42+F43</f>
        <v>9521.5</v>
      </c>
      <c r="G40" s="14">
        <f t="shared" si="13"/>
        <v>9521.5</v>
      </c>
    </row>
    <row r="41" spans="1:7" ht="94.5">
      <c r="A41" s="8" t="s">
        <v>55</v>
      </c>
      <c r="B41" s="8" t="s">
        <v>226</v>
      </c>
      <c r="C41" s="8" t="s">
        <v>78</v>
      </c>
      <c r="D41" s="16" t="s">
        <v>3</v>
      </c>
      <c r="E41" s="14">
        <f>№4!F258</f>
        <v>8007.7</v>
      </c>
      <c r="F41" s="14">
        <f>№4!G258</f>
        <v>8007.7</v>
      </c>
      <c r="G41" s="14">
        <f>№4!H258</f>
        <v>8007.7</v>
      </c>
    </row>
    <row r="42" spans="1:7" ht="47.25">
      <c r="A42" s="8" t="s">
        <v>55</v>
      </c>
      <c r="B42" s="8" t="s">
        <v>226</v>
      </c>
      <c r="C42" s="8" t="s">
        <v>79</v>
      </c>
      <c r="D42" s="16" t="s">
        <v>302</v>
      </c>
      <c r="E42" s="14">
        <f>№4!F259</f>
        <v>1395.4</v>
      </c>
      <c r="F42" s="14">
        <f>№4!G259</f>
        <v>1395.4</v>
      </c>
      <c r="G42" s="14">
        <f>№4!H259</f>
        <v>1395.4</v>
      </c>
    </row>
    <row r="43" spans="1:7" ht="15.75">
      <c r="A43" s="8" t="s">
        <v>55</v>
      </c>
      <c r="B43" s="8" t="s">
        <v>226</v>
      </c>
      <c r="C43" s="8" t="s">
        <v>80</v>
      </c>
      <c r="D43" s="16" t="s">
        <v>81</v>
      </c>
      <c r="E43" s="14">
        <f>№4!F260</f>
        <v>118.4</v>
      </c>
      <c r="F43" s="14">
        <f>№4!G260</f>
        <v>118.4</v>
      </c>
      <c r="G43" s="14">
        <f>№4!H260</f>
        <v>118.4</v>
      </c>
    </row>
    <row r="44" spans="1:7" ht="31.5">
      <c r="A44" s="17" t="s">
        <v>507</v>
      </c>
      <c r="B44" s="18"/>
      <c r="C44" s="1"/>
      <c r="D44" s="15" t="s">
        <v>508</v>
      </c>
      <c r="E44" s="14">
        <f>E45</f>
        <v>280</v>
      </c>
      <c r="F44" s="14">
        <f t="shared" ref="F44:G47" si="14">F45</f>
        <v>0</v>
      </c>
      <c r="G44" s="14">
        <f t="shared" si="14"/>
        <v>0</v>
      </c>
    </row>
    <row r="45" spans="1:7" ht="31.5">
      <c r="A45" s="17" t="s">
        <v>507</v>
      </c>
      <c r="B45" s="8" t="s">
        <v>281</v>
      </c>
      <c r="C45" s="8" t="s">
        <v>76</v>
      </c>
      <c r="D45" s="16" t="s">
        <v>389</v>
      </c>
      <c r="E45" s="14">
        <f>E46</f>
        <v>280</v>
      </c>
      <c r="F45" s="14">
        <f t="shared" si="14"/>
        <v>0</v>
      </c>
      <c r="G45" s="14">
        <f t="shared" si="14"/>
        <v>0</v>
      </c>
    </row>
    <row r="46" spans="1:7" ht="63">
      <c r="A46" s="17" t="s">
        <v>507</v>
      </c>
      <c r="B46" s="19">
        <v>9940000000</v>
      </c>
      <c r="C46" s="1"/>
      <c r="D46" s="15" t="s">
        <v>397</v>
      </c>
      <c r="E46" s="14">
        <f>E47</f>
        <v>280</v>
      </c>
      <c r="F46" s="14">
        <f t="shared" si="14"/>
        <v>0</v>
      </c>
      <c r="G46" s="14">
        <f t="shared" si="14"/>
        <v>0</v>
      </c>
    </row>
    <row r="47" spans="1:7" ht="47.25">
      <c r="A47" s="17" t="s">
        <v>507</v>
      </c>
      <c r="B47" s="8" t="s">
        <v>509</v>
      </c>
      <c r="C47" s="8"/>
      <c r="D47" s="16" t="s">
        <v>510</v>
      </c>
      <c r="E47" s="14">
        <f>E48</f>
        <v>280</v>
      </c>
      <c r="F47" s="14">
        <f t="shared" si="14"/>
        <v>0</v>
      </c>
      <c r="G47" s="14">
        <f t="shared" si="14"/>
        <v>0</v>
      </c>
    </row>
    <row r="48" spans="1:7" ht="15.75">
      <c r="A48" s="17" t="s">
        <v>507</v>
      </c>
      <c r="B48" s="8" t="s">
        <v>509</v>
      </c>
      <c r="C48" s="8" t="s">
        <v>80</v>
      </c>
      <c r="D48" s="16" t="s">
        <v>81</v>
      </c>
      <c r="E48" s="14">
        <f>№4!F33</f>
        <v>280</v>
      </c>
      <c r="F48" s="14">
        <f>№4!G33</f>
        <v>0</v>
      </c>
      <c r="G48" s="14">
        <f>№4!H33</f>
        <v>0</v>
      </c>
    </row>
    <row r="49" spans="1:7" ht="15.75">
      <c r="A49" s="8" t="s">
        <v>56</v>
      </c>
      <c r="B49" s="8" t="s">
        <v>76</v>
      </c>
      <c r="C49" s="8" t="s">
        <v>76</v>
      </c>
      <c r="D49" s="16" t="s">
        <v>13</v>
      </c>
      <c r="E49" s="14">
        <f>E50</f>
        <v>2000</v>
      </c>
      <c r="F49" s="14">
        <f t="shared" ref="F49:G52" si="15">F50</f>
        <v>500</v>
      </c>
      <c r="G49" s="14">
        <f t="shared" si="15"/>
        <v>500</v>
      </c>
    </row>
    <row r="50" spans="1:7" ht="31.5">
      <c r="A50" s="8" t="s">
        <v>56</v>
      </c>
      <c r="B50" s="8" t="s">
        <v>281</v>
      </c>
      <c r="C50" s="8" t="s">
        <v>76</v>
      </c>
      <c r="D50" s="16" t="s">
        <v>389</v>
      </c>
      <c r="E50" s="14">
        <f>E51</f>
        <v>2000</v>
      </c>
      <c r="F50" s="14">
        <f t="shared" si="15"/>
        <v>500</v>
      </c>
      <c r="G50" s="14">
        <f t="shared" si="15"/>
        <v>500</v>
      </c>
    </row>
    <row r="51" spans="1:7" ht="15.75">
      <c r="A51" s="8" t="s">
        <v>56</v>
      </c>
      <c r="B51" s="8" t="s">
        <v>390</v>
      </c>
      <c r="C51" s="8" t="s">
        <v>76</v>
      </c>
      <c r="D51" s="16" t="s">
        <v>13</v>
      </c>
      <c r="E51" s="14">
        <f>E52</f>
        <v>2000</v>
      </c>
      <c r="F51" s="14">
        <f t="shared" si="15"/>
        <v>500</v>
      </c>
      <c r="G51" s="14">
        <f t="shared" si="15"/>
        <v>500</v>
      </c>
    </row>
    <row r="52" spans="1:7" ht="47.25">
      <c r="A52" s="8" t="s">
        <v>56</v>
      </c>
      <c r="B52" s="8" t="s">
        <v>227</v>
      </c>
      <c r="C52" s="8" t="s">
        <v>76</v>
      </c>
      <c r="D52" s="16" t="s">
        <v>112</v>
      </c>
      <c r="E52" s="14">
        <f>E53</f>
        <v>2000</v>
      </c>
      <c r="F52" s="14">
        <f t="shared" si="15"/>
        <v>500</v>
      </c>
      <c r="G52" s="14">
        <f t="shared" si="15"/>
        <v>500</v>
      </c>
    </row>
    <row r="53" spans="1:7" ht="15.75">
      <c r="A53" s="8" t="s">
        <v>56</v>
      </c>
      <c r="B53" s="8" t="s">
        <v>227</v>
      </c>
      <c r="C53" s="8" t="s">
        <v>80</v>
      </c>
      <c r="D53" s="16" t="s">
        <v>81</v>
      </c>
      <c r="E53" s="14">
        <f>№4!F265</f>
        <v>2000</v>
      </c>
      <c r="F53" s="14">
        <f>№4!G265</f>
        <v>500</v>
      </c>
      <c r="G53" s="14">
        <f>№4!H265</f>
        <v>500</v>
      </c>
    </row>
    <row r="54" spans="1:7" ht="15.75">
      <c r="A54" s="8" t="s">
        <v>70</v>
      </c>
      <c r="B54" s="8" t="s">
        <v>76</v>
      </c>
      <c r="C54" s="8" t="s">
        <v>76</v>
      </c>
      <c r="D54" s="16" t="s">
        <v>30</v>
      </c>
      <c r="E54" s="14">
        <f>E55+E81+E91+E98</f>
        <v>12053.4</v>
      </c>
      <c r="F54" s="14">
        <f t="shared" ref="F54:G54" si="16">F55+F81+F91+F98</f>
        <v>10233.299999999999</v>
      </c>
      <c r="G54" s="14">
        <f t="shared" si="16"/>
        <v>10268.5</v>
      </c>
    </row>
    <row r="55" spans="1:7" ht="63">
      <c r="A55" s="8" t="s">
        <v>70</v>
      </c>
      <c r="B55" s="8" t="s">
        <v>168</v>
      </c>
      <c r="C55" s="8" t="s">
        <v>76</v>
      </c>
      <c r="D55" s="16" t="s">
        <v>299</v>
      </c>
      <c r="E55" s="14">
        <f>E56+E61+E69+E73+E66</f>
        <v>1513.8</v>
      </c>
      <c r="F55" s="14">
        <f t="shared" ref="F55:G55" si="17">F56+F61+F69+F73+F66</f>
        <v>967.2</v>
      </c>
      <c r="G55" s="14">
        <f t="shared" si="17"/>
        <v>979.19999999999993</v>
      </c>
    </row>
    <row r="56" spans="1:7" ht="94.5">
      <c r="A56" s="8" t="s">
        <v>70</v>
      </c>
      <c r="B56" s="8" t="s">
        <v>174</v>
      </c>
      <c r="C56" s="8" t="s">
        <v>76</v>
      </c>
      <c r="D56" s="16" t="s">
        <v>305</v>
      </c>
      <c r="E56" s="14">
        <f>E57+E59</f>
        <v>969.7</v>
      </c>
      <c r="F56" s="14">
        <f t="shared" ref="F56:G56" si="18">F57+F59</f>
        <v>421.9</v>
      </c>
      <c r="G56" s="14">
        <f t="shared" si="18"/>
        <v>428.5</v>
      </c>
    </row>
    <row r="57" spans="1:7" ht="47.25">
      <c r="A57" s="8" t="s">
        <v>70</v>
      </c>
      <c r="B57" s="8" t="s">
        <v>175</v>
      </c>
      <c r="C57" s="8" t="s">
        <v>76</v>
      </c>
      <c r="D57" s="16" t="s">
        <v>135</v>
      </c>
      <c r="E57" s="14">
        <f>E58</f>
        <v>515.4</v>
      </c>
      <c r="F57" s="14">
        <f t="shared" ref="F57:G57" si="19">F58</f>
        <v>421.9</v>
      </c>
      <c r="G57" s="14">
        <f t="shared" si="19"/>
        <v>428.5</v>
      </c>
    </row>
    <row r="58" spans="1:7" ht="47.25">
      <c r="A58" s="8" t="s">
        <v>70</v>
      </c>
      <c r="B58" s="8" t="s">
        <v>175</v>
      </c>
      <c r="C58" s="8" t="s">
        <v>79</v>
      </c>
      <c r="D58" s="16" t="s">
        <v>302</v>
      </c>
      <c r="E58" s="14">
        <f>№4!F39</f>
        <v>515.4</v>
      </c>
      <c r="F58" s="14">
        <f>№4!G39</f>
        <v>421.9</v>
      </c>
      <c r="G58" s="14">
        <f>№4!H39</f>
        <v>428.5</v>
      </c>
    </row>
    <row r="59" spans="1:7" ht="63">
      <c r="A59" s="8" t="s">
        <v>70</v>
      </c>
      <c r="B59" s="8" t="s">
        <v>308</v>
      </c>
      <c r="C59" s="8" t="s">
        <v>76</v>
      </c>
      <c r="D59" s="16" t="s">
        <v>309</v>
      </c>
      <c r="E59" s="14">
        <f>E60</f>
        <v>454.30000000000007</v>
      </c>
      <c r="F59" s="14">
        <f t="shared" ref="F59:G59" si="20">F60</f>
        <v>0</v>
      </c>
      <c r="G59" s="14">
        <f t="shared" si="20"/>
        <v>0</v>
      </c>
    </row>
    <row r="60" spans="1:7" ht="47.25">
      <c r="A60" s="8" t="s">
        <v>70</v>
      </c>
      <c r="B60" s="8" t="s">
        <v>308</v>
      </c>
      <c r="C60" s="8" t="s">
        <v>79</v>
      </c>
      <c r="D60" s="16" t="s">
        <v>302</v>
      </c>
      <c r="E60" s="14">
        <f>№4!F41</f>
        <v>454.30000000000007</v>
      </c>
      <c r="F60" s="14">
        <f>№4!G41</f>
        <v>0</v>
      </c>
      <c r="G60" s="14">
        <f>№4!H41</f>
        <v>0</v>
      </c>
    </row>
    <row r="61" spans="1:7" ht="141.75">
      <c r="A61" s="8" t="s">
        <v>70</v>
      </c>
      <c r="B61" s="8" t="s">
        <v>176</v>
      </c>
      <c r="C61" s="8" t="s">
        <v>76</v>
      </c>
      <c r="D61" s="16" t="s">
        <v>136</v>
      </c>
      <c r="E61" s="14">
        <f>E62+E64</f>
        <v>76.5</v>
      </c>
      <c r="F61" s="14">
        <f t="shared" ref="F61:G61" si="21">F62+F64</f>
        <v>78</v>
      </c>
      <c r="G61" s="14">
        <f t="shared" si="21"/>
        <v>79.5</v>
      </c>
    </row>
    <row r="62" spans="1:7" ht="63">
      <c r="A62" s="8" t="s">
        <v>70</v>
      </c>
      <c r="B62" s="8" t="s">
        <v>177</v>
      </c>
      <c r="C62" s="8" t="s">
        <v>76</v>
      </c>
      <c r="D62" s="16" t="s">
        <v>137</v>
      </c>
      <c r="E62" s="14">
        <f>E63</f>
        <v>51</v>
      </c>
      <c r="F62" s="14">
        <f t="shared" ref="F62:G62" si="22">F63</f>
        <v>52</v>
      </c>
      <c r="G62" s="14">
        <f t="shared" si="22"/>
        <v>53</v>
      </c>
    </row>
    <row r="63" spans="1:7" ht="15.75">
      <c r="A63" s="8" t="s">
        <v>70</v>
      </c>
      <c r="B63" s="8" t="s">
        <v>177</v>
      </c>
      <c r="C63" s="8" t="s">
        <v>80</v>
      </c>
      <c r="D63" s="16" t="s">
        <v>81</v>
      </c>
      <c r="E63" s="14">
        <f>№4!F44</f>
        <v>51</v>
      </c>
      <c r="F63" s="14">
        <f>№4!G44</f>
        <v>52</v>
      </c>
      <c r="G63" s="14">
        <f>№4!H44</f>
        <v>53</v>
      </c>
    </row>
    <row r="64" spans="1:7" ht="78.75">
      <c r="A64" s="8" t="s">
        <v>70</v>
      </c>
      <c r="B64" s="8" t="s">
        <v>178</v>
      </c>
      <c r="C64" s="8" t="s">
        <v>76</v>
      </c>
      <c r="D64" s="16" t="s">
        <v>138</v>
      </c>
      <c r="E64" s="14">
        <f>E65</f>
        <v>25.5</v>
      </c>
      <c r="F64" s="14">
        <f t="shared" ref="F64:G64" si="23">F65</f>
        <v>26</v>
      </c>
      <c r="G64" s="14">
        <f t="shared" si="23"/>
        <v>26.5</v>
      </c>
    </row>
    <row r="65" spans="1:7" ht="47.25">
      <c r="A65" s="8" t="s">
        <v>70</v>
      </c>
      <c r="B65" s="8" t="s">
        <v>178</v>
      </c>
      <c r="C65" s="8" t="s">
        <v>79</v>
      </c>
      <c r="D65" s="16" t="s">
        <v>302</v>
      </c>
      <c r="E65" s="14">
        <f>№4!F47</f>
        <v>25.5</v>
      </c>
      <c r="F65" s="14">
        <f>№4!G47</f>
        <v>26</v>
      </c>
      <c r="G65" s="14">
        <f>№4!H47</f>
        <v>26.5</v>
      </c>
    </row>
    <row r="66" spans="1:7" ht="47.25">
      <c r="A66" s="8" t="s">
        <v>70</v>
      </c>
      <c r="B66" s="8" t="s">
        <v>179</v>
      </c>
      <c r="C66" s="8" t="s">
        <v>76</v>
      </c>
      <c r="D66" s="16" t="s">
        <v>139</v>
      </c>
      <c r="E66" s="14">
        <f>E67</f>
        <v>107.1</v>
      </c>
      <c r="F66" s="14">
        <f t="shared" ref="F66:G67" si="24">F67</f>
        <v>109.2</v>
      </c>
      <c r="G66" s="14">
        <f t="shared" si="24"/>
        <v>111.4</v>
      </c>
    </row>
    <row r="67" spans="1:7" ht="31.5">
      <c r="A67" s="8" t="s">
        <v>70</v>
      </c>
      <c r="B67" s="8" t="s">
        <v>180</v>
      </c>
      <c r="C67" s="8" t="s">
        <v>76</v>
      </c>
      <c r="D67" s="16" t="s">
        <v>316</v>
      </c>
      <c r="E67" s="14">
        <f>E68</f>
        <v>107.1</v>
      </c>
      <c r="F67" s="14">
        <f t="shared" si="24"/>
        <v>109.2</v>
      </c>
      <c r="G67" s="14">
        <f t="shared" si="24"/>
        <v>111.4</v>
      </c>
    </row>
    <row r="68" spans="1:7" ht="31.5">
      <c r="A68" s="8" t="s">
        <v>70</v>
      </c>
      <c r="B68" s="8" t="s">
        <v>180</v>
      </c>
      <c r="C68" s="8" t="s">
        <v>83</v>
      </c>
      <c r="D68" s="16" t="s">
        <v>84</v>
      </c>
      <c r="E68" s="14">
        <f>№4!F51</f>
        <v>107.1</v>
      </c>
      <c r="F68" s="14">
        <f>№4!G51</f>
        <v>109.2</v>
      </c>
      <c r="G68" s="14">
        <f>№4!H51</f>
        <v>111.4</v>
      </c>
    </row>
    <row r="69" spans="1:7" ht="78.75">
      <c r="A69" s="8" t="s">
        <v>70</v>
      </c>
      <c r="B69" s="8" t="s">
        <v>181</v>
      </c>
      <c r="C69" s="8" t="s">
        <v>76</v>
      </c>
      <c r="D69" s="16" t="s">
        <v>133</v>
      </c>
      <c r="E69" s="14">
        <f>E70</f>
        <v>62.199999999999996</v>
      </c>
      <c r="F69" s="14">
        <f t="shared" ref="F69:G69" si="25">F70</f>
        <v>62.4</v>
      </c>
      <c r="G69" s="14">
        <f t="shared" si="25"/>
        <v>64.099999999999994</v>
      </c>
    </row>
    <row r="70" spans="1:7" ht="31.5">
      <c r="A70" s="8" t="s">
        <v>70</v>
      </c>
      <c r="B70" s="8" t="s">
        <v>182</v>
      </c>
      <c r="C70" s="8" t="s">
        <v>76</v>
      </c>
      <c r="D70" s="16" t="s">
        <v>134</v>
      </c>
      <c r="E70" s="14">
        <f>E71+E72</f>
        <v>62.199999999999996</v>
      </c>
      <c r="F70" s="14">
        <f t="shared" ref="F70:G70" si="26">F71+F72</f>
        <v>62.4</v>
      </c>
      <c r="G70" s="14">
        <f t="shared" si="26"/>
        <v>64.099999999999994</v>
      </c>
    </row>
    <row r="71" spans="1:7" ht="47.25">
      <c r="A71" s="8" t="s">
        <v>70</v>
      </c>
      <c r="B71" s="8" t="s">
        <v>182</v>
      </c>
      <c r="C71" s="8" t="s">
        <v>79</v>
      </c>
      <c r="D71" s="16" t="s">
        <v>302</v>
      </c>
      <c r="E71" s="14">
        <f>№4!F56</f>
        <v>47.199999999999996</v>
      </c>
      <c r="F71" s="14">
        <f>№4!G56</f>
        <v>50.9</v>
      </c>
      <c r="G71" s="14">
        <f>№4!H56</f>
        <v>52.6</v>
      </c>
    </row>
    <row r="72" spans="1:7" ht="31.5">
      <c r="A72" s="8" t="s">
        <v>70</v>
      </c>
      <c r="B72" s="8" t="s">
        <v>182</v>
      </c>
      <c r="C72" s="8" t="s">
        <v>83</v>
      </c>
      <c r="D72" s="16" t="s">
        <v>84</v>
      </c>
      <c r="E72" s="14">
        <f>№4!F57</f>
        <v>15</v>
      </c>
      <c r="F72" s="14">
        <f>№4!G57</f>
        <v>11.5</v>
      </c>
      <c r="G72" s="14">
        <f>№4!H57</f>
        <v>11.5</v>
      </c>
    </row>
    <row r="73" spans="1:7" ht="15.75">
      <c r="A73" s="8" t="s">
        <v>70</v>
      </c>
      <c r="B73" s="8" t="s">
        <v>169</v>
      </c>
      <c r="C73" s="8" t="s">
        <v>76</v>
      </c>
      <c r="D73" s="16" t="s">
        <v>2</v>
      </c>
      <c r="E73" s="14">
        <f>E74+E79+E77</f>
        <v>298.3</v>
      </c>
      <c r="F73" s="14">
        <f t="shared" ref="F73:G73" si="27">F74+F79+F77</f>
        <v>295.7</v>
      </c>
      <c r="G73" s="14">
        <f t="shared" si="27"/>
        <v>295.7</v>
      </c>
    </row>
    <row r="74" spans="1:7" ht="110.25">
      <c r="A74" s="8" t="s">
        <v>70</v>
      </c>
      <c r="B74" s="8" t="s">
        <v>183</v>
      </c>
      <c r="C74" s="8" t="s">
        <v>76</v>
      </c>
      <c r="D74" s="16" t="s">
        <v>159</v>
      </c>
      <c r="E74" s="14">
        <f>E75+E76</f>
        <v>264</v>
      </c>
      <c r="F74" s="14">
        <f t="shared" ref="F74:G74" si="28">F75+F76</f>
        <v>264</v>
      </c>
      <c r="G74" s="14">
        <f t="shared" si="28"/>
        <v>264</v>
      </c>
    </row>
    <row r="75" spans="1:7" ht="94.5">
      <c r="A75" s="8" t="s">
        <v>70</v>
      </c>
      <c r="B75" s="8" t="s">
        <v>183</v>
      </c>
      <c r="C75" s="8" t="s">
        <v>78</v>
      </c>
      <c r="D75" s="16" t="s">
        <v>3</v>
      </c>
      <c r="E75" s="14">
        <f>№4!F61</f>
        <v>246.4</v>
      </c>
      <c r="F75" s="14">
        <f>№4!G61</f>
        <v>246.4</v>
      </c>
      <c r="G75" s="14">
        <f>№4!H61</f>
        <v>246.4</v>
      </c>
    </row>
    <row r="76" spans="1:7" ht="47.25">
      <c r="A76" s="8" t="s">
        <v>70</v>
      </c>
      <c r="B76" s="8" t="s">
        <v>183</v>
      </c>
      <c r="C76" s="8" t="s">
        <v>79</v>
      </c>
      <c r="D76" s="16" t="s">
        <v>302</v>
      </c>
      <c r="E76" s="14">
        <f>№4!F62</f>
        <v>17.600000000000001</v>
      </c>
      <c r="F76" s="14">
        <f>№4!G62</f>
        <v>17.600000000000001</v>
      </c>
      <c r="G76" s="14">
        <f>№4!H62</f>
        <v>17.600000000000001</v>
      </c>
    </row>
    <row r="77" spans="1:7" ht="126">
      <c r="A77" s="17" t="s">
        <v>70</v>
      </c>
      <c r="B77" s="20" t="s">
        <v>523</v>
      </c>
      <c r="C77" s="1"/>
      <c r="D77" s="13" t="s">
        <v>524</v>
      </c>
      <c r="E77" s="14">
        <f>E78</f>
        <v>2.6</v>
      </c>
      <c r="F77" s="14">
        <f t="shared" ref="F77:G77" si="29">F78</f>
        <v>0</v>
      </c>
      <c r="G77" s="14">
        <f t="shared" si="29"/>
        <v>0</v>
      </c>
    </row>
    <row r="78" spans="1:7" ht="94.5">
      <c r="A78" s="17" t="s">
        <v>70</v>
      </c>
      <c r="B78" s="20" t="s">
        <v>523</v>
      </c>
      <c r="C78" s="1" t="s">
        <v>78</v>
      </c>
      <c r="D78" s="15" t="s">
        <v>3</v>
      </c>
      <c r="E78" s="14">
        <f>№4!F64</f>
        <v>2.6</v>
      </c>
      <c r="F78" s="14">
        <f>№4!G64</f>
        <v>0</v>
      </c>
      <c r="G78" s="14">
        <f>№4!H64</f>
        <v>0</v>
      </c>
    </row>
    <row r="79" spans="1:7" ht="78.75">
      <c r="A79" s="8" t="s">
        <v>70</v>
      </c>
      <c r="B79" s="8" t="s">
        <v>172</v>
      </c>
      <c r="C79" s="8" t="s">
        <v>76</v>
      </c>
      <c r="D79" s="16" t="s">
        <v>304</v>
      </c>
      <c r="E79" s="14">
        <f>E80</f>
        <v>31.7</v>
      </c>
      <c r="F79" s="14">
        <f t="shared" ref="F79:G79" si="30">F80</f>
        <v>31.7</v>
      </c>
      <c r="G79" s="14">
        <f t="shared" si="30"/>
        <v>31.7</v>
      </c>
    </row>
    <row r="80" spans="1:7" ht="94.5">
      <c r="A80" s="8" t="s">
        <v>70</v>
      </c>
      <c r="B80" s="8" t="s">
        <v>172</v>
      </c>
      <c r="C80" s="8" t="s">
        <v>78</v>
      </c>
      <c r="D80" s="16" t="s">
        <v>3</v>
      </c>
      <c r="E80" s="14">
        <f>№4!F65</f>
        <v>31.7</v>
      </c>
      <c r="F80" s="14">
        <f>№4!G65</f>
        <v>31.7</v>
      </c>
      <c r="G80" s="14">
        <f>№4!H65</f>
        <v>31.7</v>
      </c>
    </row>
    <row r="81" spans="1:7" ht="78.75">
      <c r="A81" s="8" t="s">
        <v>70</v>
      </c>
      <c r="B81" s="8" t="s">
        <v>232</v>
      </c>
      <c r="C81" s="8" t="s">
        <v>76</v>
      </c>
      <c r="D81" s="16" t="s">
        <v>408</v>
      </c>
      <c r="E81" s="14">
        <f>E82+E87</f>
        <v>8896.6</v>
      </c>
      <c r="F81" s="14">
        <f t="shared" ref="F81:G81" si="31">F82+F87</f>
        <v>8102.3</v>
      </c>
      <c r="G81" s="14">
        <f t="shared" si="31"/>
        <v>8102.3</v>
      </c>
    </row>
    <row r="82" spans="1:7" ht="63">
      <c r="A82" s="8" t="s">
        <v>70</v>
      </c>
      <c r="B82" s="8" t="s">
        <v>233</v>
      </c>
      <c r="C82" s="8" t="s">
        <v>76</v>
      </c>
      <c r="D82" s="16" t="s">
        <v>125</v>
      </c>
      <c r="E82" s="14">
        <f>E83+E85</f>
        <v>3123.1000000000004</v>
      </c>
      <c r="F82" s="14">
        <f t="shared" ref="F82:G82" si="32">F83+F85</f>
        <v>2328.8000000000002</v>
      </c>
      <c r="G82" s="14">
        <f t="shared" si="32"/>
        <v>2328.8000000000002</v>
      </c>
    </row>
    <row r="83" spans="1:7" ht="47.25">
      <c r="A83" s="8" t="s">
        <v>70</v>
      </c>
      <c r="B83" s="8" t="s">
        <v>235</v>
      </c>
      <c r="C83" s="8" t="s">
        <v>76</v>
      </c>
      <c r="D83" s="16" t="s">
        <v>126</v>
      </c>
      <c r="E83" s="14">
        <f>E84</f>
        <v>2915.1000000000004</v>
      </c>
      <c r="F83" s="14">
        <f t="shared" ref="F83:G83" si="33">F84</f>
        <v>2120.8000000000002</v>
      </c>
      <c r="G83" s="14">
        <f t="shared" si="33"/>
        <v>2120.8000000000002</v>
      </c>
    </row>
    <row r="84" spans="1:7" ht="47.25">
      <c r="A84" s="8" t="s">
        <v>70</v>
      </c>
      <c r="B84" s="8" t="s">
        <v>235</v>
      </c>
      <c r="C84" s="8" t="s">
        <v>79</v>
      </c>
      <c r="D84" s="16" t="s">
        <v>302</v>
      </c>
      <c r="E84" s="14">
        <f>№4!F294</f>
        <v>2915.1000000000004</v>
      </c>
      <c r="F84" s="14">
        <f>№4!G294</f>
        <v>2120.8000000000002</v>
      </c>
      <c r="G84" s="14">
        <f>№4!H294</f>
        <v>2120.8000000000002</v>
      </c>
    </row>
    <row r="85" spans="1:7" ht="47.25">
      <c r="A85" s="8" t="s">
        <v>70</v>
      </c>
      <c r="B85" s="8" t="s">
        <v>236</v>
      </c>
      <c r="C85" s="8" t="s">
        <v>76</v>
      </c>
      <c r="D85" s="16" t="s">
        <v>411</v>
      </c>
      <c r="E85" s="14">
        <f>E86</f>
        <v>208</v>
      </c>
      <c r="F85" s="14">
        <f t="shared" ref="F85:G85" si="34">F86</f>
        <v>208</v>
      </c>
      <c r="G85" s="14">
        <f t="shared" si="34"/>
        <v>208</v>
      </c>
    </row>
    <row r="86" spans="1:7" ht="47.25">
      <c r="A86" s="8" t="s">
        <v>70</v>
      </c>
      <c r="B86" s="8" t="s">
        <v>236</v>
      </c>
      <c r="C86" s="8" t="s">
        <v>79</v>
      </c>
      <c r="D86" s="16" t="s">
        <v>302</v>
      </c>
      <c r="E86" s="14">
        <f>№4!F296</f>
        <v>208</v>
      </c>
      <c r="F86" s="14">
        <f>№4!G296</f>
        <v>208</v>
      </c>
      <c r="G86" s="14">
        <f>№4!H296</f>
        <v>208</v>
      </c>
    </row>
    <row r="87" spans="1:7" ht="15.75">
      <c r="A87" s="8" t="s">
        <v>70</v>
      </c>
      <c r="B87" s="8" t="s">
        <v>237</v>
      </c>
      <c r="C87" s="8" t="s">
        <v>76</v>
      </c>
      <c r="D87" s="16" t="s">
        <v>2</v>
      </c>
      <c r="E87" s="14">
        <f>E88</f>
        <v>5773.5</v>
      </c>
      <c r="F87" s="14">
        <f t="shared" ref="F87:G87" si="35">F88</f>
        <v>5773.5</v>
      </c>
      <c r="G87" s="14">
        <f t="shared" si="35"/>
        <v>5773.5</v>
      </c>
    </row>
    <row r="88" spans="1:7" ht="94.5">
      <c r="A88" s="8" t="s">
        <v>70</v>
      </c>
      <c r="B88" s="8" t="s">
        <v>234</v>
      </c>
      <c r="C88" s="8" t="s">
        <v>76</v>
      </c>
      <c r="D88" s="16" t="s">
        <v>303</v>
      </c>
      <c r="E88" s="14">
        <f>E89+E90</f>
        <v>5773.5</v>
      </c>
      <c r="F88" s="14">
        <f t="shared" ref="F88:G88" si="36">F89+F90</f>
        <v>5773.5</v>
      </c>
      <c r="G88" s="14">
        <f t="shared" si="36"/>
        <v>5773.5</v>
      </c>
    </row>
    <row r="89" spans="1:7" ht="94.5">
      <c r="A89" s="8" t="s">
        <v>70</v>
      </c>
      <c r="B89" s="8" t="s">
        <v>234</v>
      </c>
      <c r="C89" s="8" t="s">
        <v>78</v>
      </c>
      <c r="D89" s="16" t="s">
        <v>3</v>
      </c>
      <c r="E89" s="14">
        <f>№4!F300</f>
        <v>5298.5</v>
      </c>
      <c r="F89" s="14">
        <f>№4!G300</f>
        <v>5298.5</v>
      </c>
      <c r="G89" s="14">
        <f>№4!H300</f>
        <v>5298.5</v>
      </c>
    </row>
    <row r="90" spans="1:7" ht="47.25">
      <c r="A90" s="8" t="s">
        <v>70</v>
      </c>
      <c r="B90" s="8" t="s">
        <v>234</v>
      </c>
      <c r="C90" s="8" t="s">
        <v>79</v>
      </c>
      <c r="D90" s="16" t="s">
        <v>302</v>
      </c>
      <c r="E90" s="14">
        <f>№4!F301</f>
        <v>475</v>
      </c>
      <c r="F90" s="14">
        <f>№4!G301</f>
        <v>475</v>
      </c>
      <c r="G90" s="14">
        <f>№4!H301</f>
        <v>475</v>
      </c>
    </row>
    <row r="91" spans="1:7" ht="63">
      <c r="A91" s="8" t="s">
        <v>70</v>
      </c>
      <c r="B91" s="8" t="s">
        <v>224</v>
      </c>
      <c r="C91" s="8" t="s">
        <v>76</v>
      </c>
      <c r="D91" s="16" t="s">
        <v>386</v>
      </c>
      <c r="E91" s="14">
        <f>E92+E95</f>
        <v>1141</v>
      </c>
      <c r="F91" s="14">
        <f t="shared" ref="F91:G91" si="37">F92+F95</f>
        <v>1163.8</v>
      </c>
      <c r="G91" s="14">
        <f t="shared" si="37"/>
        <v>1187</v>
      </c>
    </row>
    <row r="92" spans="1:7" ht="47.25">
      <c r="A92" s="8" t="s">
        <v>70</v>
      </c>
      <c r="B92" s="8" t="s">
        <v>228</v>
      </c>
      <c r="C92" s="8" t="s">
        <v>76</v>
      </c>
      <c r="D92" s="16" t="s">
        <v>391</v>
      </c>
      <c r="E92" s="14">
        <f>E93</f>
        <v>1114.7</v>
      </c>
      <c r="F92" s="14">
        <f t="shared" ref="F92:G92" si="38">F93</f>
        <v>1133.8</v>
      </c>
      <c r="G92" s="14">
        <f t="shared" si="38"/>
        <v>1156</v>
      </c>
    </row>
    <row r="93" spans="1:7" ht="78.75">
      <c r="A93" s="8" t="s">
        <v>70</v>
      </c>
      <c r="B93" s="8" t="s">
        <v>229</v>
      </c>
      <c r="C93" s="8" t="s">
        <v>76</v>
      </c>
      <c r="D93" s="16" t="s">
        <v>158</v>
      </c>
      <c r="E93" s="14">
        <f>E94</f>
        <v>1114.7</v>
      </c>
      <c r="F93" s="14">
        <f t="shared" ref="F93:G93" si="39">F94</f>
        <v>1133.8</v>
      </c>
      <c r="G93" s="14">
        <f t="shared" si="39"/>
        <v>1156</v>
      </c>
    </row>
    <row r="94" spans="1:7" ht="47.25">
      <c r="A94" s="8" t="s">
        <v>70</v>
      </c>
      <c r="B94" s="8" t="s">
        <v>229</v>
      </c>
      <c r="C94" s="8" t="s">
        <v>79</v>
      </c>
      <c r="D94" s="16" t="s">
        <v>302</v>
      </c>
      <c r="E94" s="14">
        <f>№4!F271</f>
        <v>1114.7</v>
      </c>
      <c r="F94" s="14">
        <f>№4!G271</f>
        <v>1133.8</v>
      </c>
      <c r="G94" s="14">
        <f>№4!H271</f>
        <v>1156</v>
      </c>
    </row>
    <row r="95" spans="1:7" ht="31.5">
      <c r="A95" s="8" t="s">
        <v>70</v>
      </c>
      <c r="B95" s="8" t="s">
        <v>230</v>
      </c>
      <c r="C95" s="8" t="s">
        <v>76</v>
      </c>
      <c r="D95" s="16" t="s">
        <v>110</v>
      </c>
      <c r="E95" s="14">
        <f>E96</f>
        <v>26.3</v>
      </c>
      <c r="F95" s="14">
        <f t="shared" ref="F95:G96" si="40">F96</f>
        <v>30</v>
      </c>
      <c r="G95" s="14">
        <f t="shared" si="40"/>
        <v>31</v>
      </c>
    </row>
    <row r="96" spans="1:7" ht="63">
      <c r="A96" s="8" t="s">
        <v>70</v>
      </c>
      <c r="B96" s="8" t="s">
        <v>231</v>
      </c>
      <c r="C96" s="8" t="s">
        <v>76</v>
      </c>
      <c r="D96" s="16" t="s">
        <v>111</v>
      </c>
      <c r="E96" s="14">
        <f>E97</f>
        <v>26.3</v>
      </c>
      <c r="F96" s="14">
        <f t="shared" si="40"/>
        <v>30</v>
      </c>
      <c r="G96" s="14">
        <f t="shared" si="40"/>
        <v>31</v>
      </c>
    </row>
    <row r="97" spans="1:7" ht="47.25">
      <c r="A97" s="8" t="s">
        <v>70</v>
      </c>
      <c r="B97" s="8" t="s">
        <v>231</v>
      </c>
      <c r="C97" s="8" t="s">
        <v>79</v>
      </c>
      <c r="D97" s="16" t="s">
        <v>302</v>
      </c>
      <c r="E97" s="14">
        <f>№4!F274</f>
        <v>26.3</v>
      </c>
      <c r="F97" s="14">
        <f>№4!G274</f>
        <v>30</v>
      </c>
      <c r="G97" s="14">
        <f>№4!H274</f>
        <v>31</v>
      </c>
    </row>
    <row r="98" spans="1:7" ht="31.5">
      <c r="A98" s="8" t="s">
        <v>70</v>
      </c>
      <c r="B98" s="8" t="s">
        <v>281</v>
      </c>
      <c r="C98" s="8" t="s">
        <v>76</v>
      </c>
      <c r="D98" s="16" t="s">
        <v>389</v>
      </c>
      <c r="E98" s="14">
        <f>E99</f>
        <v>502</v>
      </c>
      <c r="F98" s="14">
        <f t="shared" ref="F98:G102" si="41">F99</f>
        <v>0</v>
      </c>
      <c r="G98" s="14">
        <f t="shared" si="41"/>
        <v>0</v>
      </c>
    </row>
    <row r="99" spans="1:7" ht="63">
      <c r="A99" s="8" t="s">
        <v>70</v>
      </c>
      <c r="B99" s="8" t="s">
        <v>396</v>
      </c>
      <c r="C99" s="8" t="s">
        <v>76</v>
      </c>
      <c r="D99" s="16" t="s">
        <v>397</v>
      </c>
      <c r="E99" s="14">
        <f>E102+E100</f>
        <v>502</v>
      </c>
      <c r="F99" s="14">
        <f t="shared" ref="F99:G99" si="42">F102+F100</f>
        <v>0</v>
      </c>
      <c r="G99" s="14">
        <f t="shared" si="42"/>
        <v>0</v>
      </c>
    </row>
    <row r="100" spans="1:7" ht="15.75">
      <c r="A100" s="17" t="s">
        <v>70</v>
      </c>
      <c r="B100" s="19" t="s">
        <v>467</v>
      </c>
      <c r="C100" s="1"/>
      <c r="D100" s="15" t="s">
        <v>468</v>
      </c>
      <c r="E100" s="14">
        <f>E101</f>
        <v>2</v>
      </c>
      <c r="F100" s="14">
        <f t="shared" ref="F100:G100" si="43">F101</f>
        <v>0</v>
      </c>
      <c r="G100" s="14">
        <f t="shared" si="43"/>
        <v>0</v>
      </c>
    </row>
    <row r="101" spans="1:7" ht="15.75">
      <c r="A101" s="17" t="s">
        <v>70</v>
      </c>
      <c r="B101" s="19" t="s">
        <v>467</v>
      </c>
      <c r="C101" s="1" t="s">
        <v>80</v>
      </c>
      <c r="D101" s="15" t="s">
        <v>81</v>
      </c>
      <c r="E101" s="14">
        <f>№4!F70</f>
        <v>2</v>
      </c>
      <c r="F101" s="14">
        <f>№4!G70</f>
        <v>0</v>
      </c>
      <c r="G101" s="14">
        <f>№4!H70</f>
        <v>0</v>
      </c>
    </row>
    <row r="102" spans="1:7" ht="47.25">
      <c r="A102" s="8" t="s">
        <v>70</v>
      </c>
      <c r="B102" s="8" t="s">
        <v>398</v>
      </c>
      <c r="C102" s="8" t="s">
        <v>76</v>
      </c>
      <c r="D102" s="16" t="s">
        <v>399</v>
      </c>
      <c r="E102" s="14">
        <f>E103</f>
        <v>500</v>
      </c>
      <c r="F102" s="14">
        <f t="shared" si="41"/>
        <v>0</v>
      </c>
      <c r="G102" s="14">
        <f t="shared" si="41"/>
        <v>0</v>
      </c>
    </row>
    <row r="103" spans="1:7" ht="15.75">
      <c r="A103" s="8" t="s">
        <v>70</v>
      </c>
      <c r="B103" s="8" t="s">
        <v>398</v>
      </c>
      <c r="C103" s="8" t="s">
        <v>80</v>
      </c>
      <c r="D103" s="16" t="s">
        <v>81</v>
      </c>
      <c r="E103" s="14">
        <f>№4!F278</f>
        <v>500</v>
      </c>
      <c r="F103" s="14">
        <v>0</v>
      </c>
      <c r="G103" s="14">
        <v>0</v>
      </c>
    </row>
    <row r="104" spans="1:7" ht="31.5">
      <c r="A104" s="9" t="s">
        <v>66</v>
      </c>
      <c r="B104" s="9" t="s">
        <v>76</v>
      </c>
      <c r="C104" s="9" t="s">
        <v>76</v>
      </c>
      <c r="D104" s="27" t="s">
        <v>31</v>
      </c>
      <c r="E104" s="11">
        <f>E105+E113</f>
        <v>7918.3</v>
      </c>
      <c r="F104" s="11">
        <f t="shared" ref="F104:G104" si="44">F105+F113</f>
        <v>7918</v>
      </c>
      <c r="G104" s="11">
        <f t="shared" si="44"/>
        <v>7917.7</v>
      </c>
    </row>
    <row r="105" spans="1:7" ht="15.75">
      <c r="A105" s="8" t="s">
        <v>85</v>
      </c>
      <c r="B105" s="8" t="s">
        <v>76</v>
      </c>
      <c r="C105" s="8" t="s">
        <v>76</v>
      </c>
      <c r="D105" s="16" t="s">
        <v>86</v>
      </c>
      <c r="E105" s="14">
        <f>E106</f>
        <v>1383.3000000000002</v>
      </c>
      <c r="F105" s="14">
        <f t="shared" ref="F105:G106" si="45">F106</f>
        <v>1383.0000000000002</v>
      </c>
      <c r="G105" s="14">
        <f t="shared" si="45"/>
        <v>1382.7</v>
      </c>
    </row>
    <row r="106" spans="1:7" ht="63">
      <c r="A106" s="8" t="s">
        <v>85</v>
      </c>
      <c r="B106" s="8" t="s">
        <v>168</v>
      </c>
      <c r="C106" s="8" t="s">
        <v>76</v>
      </c>
      <c r="D106" s="16" t="s">
        <v>299</v>
      </c>
      <c r="E106" s="14">
        <f>E107</f>
        <v>1383.3000000000002</v>
      </c>
      <c r="F106" s="14">
        <f t="shared" si="45"/>
        <v>1383.0000000000002</v>
      </c>
      <c r="G106" s="14">
        <f t="shared" si="45"/>
        <v>1382.7</v>
      </c>
    </row>
    <row r="107" spans="1:7" ht="15.75">
      <c r="A107" s="8" t="s">
        <v>85</v>
      </c>
      <c r="B107" s="8" t="s">
        <v>169</v>
      </c>
      <c r="C107" s="8" t="s">
        <v>76</v>
      </c>
      <c r="D107" s="16" t="s">
        <v>2</v>
      </c>
      <c r="E107" s="14">
        <f>E108+E110</f>
        <v>1383.3000000000002</v>
      </c>
      <c r="F107" s="14">
        <f t="shared" ref="F107:G107" si="46">F108+F110</f>
        <v>1383.0000000000002</v>
      </c>
      <c r="G107" s="14">
        <f t="shared" si="46"/>
        <v>1382.7</v>
      </c>
    </row>
    <row r="108" spans="1:7" ht="78.75">
      <c r="A108" s="8" t="s">
        <v>85</v>
      </c>
      <c r="B108" s="8" t="s">
        <v>172</v>
      </c>
      <c r="C108" s="8" t="s">
        <v>76</v>
      </c>
      <c r="D108" s="16" t="s">
        <v>304</v>
      </c>
      <c r="E108" s="14">
        <f>E109</f>
        <v>131.69999999999999</v>
      </c>
      <c r="F108" s="14">
        <f t="shared" ref="F108:G108" si="47">F109</f>
        <v>131.69999999999999</v>
      </c>
      <c r="G108" s="14">
        <f t="shared" si="47"/>
        <v>131.69999999999999</v>
      </c>
    </row>
    <row r="109" spans="1:7" ht="94.5">
      <c r="A109" s="8" t="s">
        <v>85</v>
      </c>
      <c r="B109" s="8" t="s">
        <v>172</v>
      </c>
      <c r="C109" s="8" t="s">
        <v>78</v>
      </c>
      <c r="D109" s="16" t="s">
        <v>3</v>
      </c>
      <c r="E109" s="14">
        <f>№4!F77</f>
        <v>131.69999999999999</v>
      </c>
      <c r="F109" s="14">
        <f>№4!G77</f>
        <v>131.69999999999999</v>
      </c>
      <c r="G109" s="14">
        <f>№4!H77</f>
        <v>131.69999999999999</v>
      </c>
    </row>
    <row r="110" spans="1:7" ht="63">
      <c r="A110" s="8" t="s">
        <v>85</v>
      </c>
      <c r="B110" s="8" t="s">
        <v>184</v>
      </c>
      <c r="C110" s="8" t="s">
        <v>76</v>
      </c>
      <c r="D110" s="16" t="s">
        <v>319</v>
      </c>
      <c r="E110" s="14">
        <f>E111+E112</f>
        <v>1251.6000000000001</v>
      </c>
      <c r="F110" s="14">
        <f t="shared" ref="F110:G110" si="48">F111+F112</f>
        <v>1251.3000000000002</v>
      </c>
      <c r="G110" s="14">
        <f t="shared" si="48"/>
        <v>1251</v>
      </c>
    </row>
    <row r="111" spans="1:7" ht="94.5">
      <c r="A111" s="8" t="s">
        <v>85</v>
      </c>
      <c r="B111" s="8" t="s">
        <v>184</v>
      </c>
      <c r="C111" s="8" t="s">
        <v>78</v>
      </c>
      <c r="D111" s="16" t="s">
        <v>3</v>
      </c>
      <c r="E111" s="14">
        <f>№4!F79</f>
        <v>1227.9000000000001</v>
      </c>
      <c r="F111" s="14">
        <f>№4!G79</f>
        <v>1227.9000000000001</v>
      </c>
      <c r="G111" s="14">
        <f>№4!H79</f>
        <v>1227.9000000000001</v>
      </c>
    </row>
    <row r="112" spans="1:7" ht="47.25">
      <c r="A112" s="8" t="s">
        <v>85</v>
      </c>
      <c r="B112" s="8" t="s">
        <v>184</v>
      </c>
      <c r="C112" s="8" t="s">
        <v>79</v>
      </c>
      <c r="D112" s="16" t="s">
        <v>302</v>
      </c>
      <c r="E112" s="14">
        <f>№4!F80</f>
        <v>23.7</v>
      </c>
      <c r="F112" s="14">
        <f>№4!G80</f>
        <v>23.4</v>
      </c>
      <c r="G112" s="14">
        <f>№4!H80</f>
        <v>23.1</v>
      </c>
    </row>
    <row r="113" spans="1:7" ht="63">
      <c r="A113" s="8" t="s">
        <v>57</v>
      </c>
      <c r="B113" s="8"/>
      <c r="C113" s="8"/>
      <c r="D113" s="16" t="s">
        <v>20</v>
      </c>
      <c r="E113" s="14">
        <f>E114</f>
        <v>6535</v>
      </c>
      <c r="F113" s="14">
        <f t="shared" ref="F113:G116" si="49">F114</f>
        <v>6535</v>
      </c>
      <c r="G113" s="14">
        <f t="shared" si="49"/>
        <v>6535</v>
      </c>
    </row>
    <row r="114" spans="1:7" ht="78.75">
      <c r="A114" s="8" t="s">
        <v>57</v>
      </c>
      <c r="B114" s="8" t="s">
        <v>168</v>
      </c>
      <c r="C114" s="8"/>
      <c r="D114" s="16" t="s">
        <v>160</v>
      </c>
      <c r="E114" s="14">
        <f>E115</f>
        <v>6535</v>
      </c>
      <c r="F114" s="14">
        <f t="shared" si="49"/>
        <v>6535</v>
      </c>
      <c r="G114" s="14">
        <f t="shared" si="49"/>
        <v>6535</v>
      </c>
    </row>
    <row r="115" spans="1:7" ht="47.25">
      <c r="A115" s="8" t="s">
        <v>57</v>
      </c>
      <c r="B115" s="8" t="s">
        <v>185</v>
      </c>
      <c r="C115" s="8"/>
      <c r="D115" s="16" t="s">
        <v>140</v>
      </c>
      <c r="E115" s="14">
        <f>E116</f>
        <v>6535</v>
      </c>
      <c r="F115" s="14">
        <f t="shared" si="49"/>
        <v>6535</v>
      </c>
      <c r="G115" s="14">
        <f t="shared" si="49"/>
        <v>6535</v>
      </c>
    </row>
    <row r="116" spans="1:7" ht="47.25">
      <c r="A116" s="8" t="s">
        <v>57</v>
      </c>
      <c r="B116" s="8" t="s">
        <v>186</v>
      </c>
      <c r="C116" s="8"/>
      <c r="D116" s="16" t="s">
        <v>141</v>
      </c>
      <c r="E116" s="14">
        <f>E117</f>
        <v>6535</v>
      </c>
      <c r="F116" s="14">
        <f t="shared" si="49"/>
        <v>6535</v>
      </c>
      <c r="G116" s="14">
        <f t="shared" si="49"/>
        <v>6535</v>
      </c>
    </row>
    <row r="117" spans="1:7" ht="47.25">
      <c r="A117" s="8" t="s">
        <v>57</v>
      </c>
      <c r="B117" s="8" t="s">
        <v>186</v>
      </c>
      <c r="C117" s="8">
        <v>600</v>
      </c>
      <c r="D117" s="16" t="s">
        <v>97</v>
      </c>
      <c r="E117" s="14">
        <f>№4!F86</f>
        <v>6535</v>
      </c>
      <c r="F117" s="14">
        <f>№4!G86</f>
        <v>6535</v>
      </c>
      <c r="G117" s="14">
        <f>№4!H86</f>
        <v>6535</v>
      </c>
    </row>
    <row r="118" spans="1:7" ht="15.75">
      <c r="A118" s="9" t="s">
        <v>67</v>
      </c>
      <c r="B118" s="9" t="s">
        <v>76</v>
      </c>
      <c r="C118" s="9" t="s">
        <v>76</v>
      </c>
      <c r="D118" s="27" t="s">
        <v>32</v>
      </c>
      <c r="E118" s="11">
        <f>E124+E129+E155+E119</f>
        <v>120538.5</v>
      </c>
      <c r="F118" s="11">
        <f>F124+F129+F155+F119</f>
        <v>32444.100000000002</v>
      </c>
      <c r="G118" s="11">
        <f>G124+G129+G155+G119</f>
        <v>22185.4</v>
      </c>
    </row>
    <row r="119" spans="1:7" ht="25.15" customHeight="1">
      <c r="A119" s="26" t="s">
        <v>498</v>
      </c>
      <c r="B119" s="12"/>
      <c r="C119" s="12"/>
      <c r="D119" s="16" t="s">
        <v>499</v>
      </c>
      <c r="E119" s="14">
        <f>E120</f>
        <v>256.60000000000002</v>
      </c>
      <c r="F119" s="14">
        <f t="shared" ref="F119:G122" si="50">F120</f>
        <v>176.4</v>
      </c>
      <c r="G119" s="14">
        <f t="shared" si="50"/>
        <v>182.4</v>
      </c>
    </row>
    <row r="120" spans="1:7" ht="63">
      <c r="A120" s="26" t="s">
        <v>498</v>
      </c>
      <c r="B120" s="8" t="s">
        <v>248</v>
      </c>
      <c r="C120" s="8" t="s">
        <v>76</v>
      </c>
      <c r="D120" s="16" t="s">
        <v>359</v>
      </c>
      <c r="E120" s="14">
        <f>E121</f>
        <v>256.60000000000002</v>
      </c>
      <c r="F120" s="14">
        <f t="shared" si="50"/>
        <v>176.4</v>
      </c>
      <c r="G120" s="14">
        <f t="shared" si="50"/>
        <v>182.4</v>
      </c>
    </row>
    <row r="121" spans="1:7" ht="78.75">
      <c r="A121" s="26" t="s">
        <v>498</v>
      </c>
      <c r="B121" s="8" t="s">
        <v>250</v>
      </c>
      <c r="C121" s="8" t="s">
        <v>76</v>
      </c>
      <c r="D121" s="16" t="s">
        <v>429</v>
      </c>
      <c r="E121" s="14">
        <f>E122</f>
        <v>256.60000000000002</v>
      </c>
      <c r="F121" s="14">
        <f t="shared" si="50"/>
        <v>176.4</v>
      </c>
      <c r="G121" s="14">
        <f t="shared" si="50"/>
        <v>182.4</v>
      </c>
    </row>
    <row r="122" spans="1:7" ht="47.25">
      <c r="A122" s="26" t="s">
        <v>498</v>
      </c>
      <c r="B122" s="8" t="s">
        <v>254</v>
      </c>
      <c r="C122" s="8" t="s">
        <v>76</v>
      </c>
      <c r="D122" s="16" t="s">
        <v>432</v>
      </c>
      <c r="E122" s="14">
        <f>E123</f>
        <v>256.60000000000002</v>
      </c>
      <c r="F122" s="14">
        <f t="shared" si="50"/>
        <v>176.4</v>
      </c>
      <c r="G122" s="14">
        <f t="shared" si="50"/>
        <v>182.4</v>
      </c>
    </row>
    <row r="123" spans="1:7" ht="47.25">
      <c r="A123" s="26" t="s">
        <v>498</v>
      </c>
      <c r="B123" s="8" t="s">
        <v>254</v>
      </c>
      <c r="C123" s="8" t="s">
        <v>373</v>
      </c>
      <c r="D123" s="16" t="s">
        <v>374</v>
      </c>
      <c r="E123" s="14">
        <f>№4!F343</f>
        <v>256.60000000000002</v>
      </c>
      <c r="F123" s="14">
        <f>№4!G343</f>
        <v>176.4</v>
      </c>
      <c r="G123" s="14">
        <f>№4!H343</f>
        <v>182.4</v>
      </c>
    </row>
    <row r="124" spans="1:7" ht="15.75">
      <c r="A124" s="8" t="s">
        <v>154</v>
      </c>
      <c r="B124" s="8" t="s">
        <v>76</v>
      </c>
      <c r="C124" s="8" t="s">
        <v>76</v>
      </c>
      <c r="D124" s="16" t="s">
        <v>155</v>
      </c>
      <c r="E124" s="14">
        <f>E125</f>
        <v>395.8</v>
      </c>
      <c r="F124" s="14">
        <f t="shared" ref="F124:G127" si="51">F125</f>
        <v>395.8</v>
      </c>
      <c r="G124" s="14">
        <f t="shared" si="51"/>
        <v>395.8</v>
      </c>
    </row>
    <row r="125" spans="1:7" ht="78.75">
      <c r="A125" s="8" t="s">
        <v>154</v>
      </c>
      <c r="B125" s="8" t="s">
        <v>187</v>
      </c>
      <c r="C125" s="8" t="s">
        <v>76</v>
      </c>
      <c r="D125" s="16" t="s">
        <v>320</v>
      </c>
      <c r="E125" s="14">
        <f>E126</f>
        <v>395.8</v>
      </c>
      <c r="F125" s="14">
        <f t="shared" si="51"/>
        <v>395.8</v>
      </c>
      <c r="G125" s="14">
        <f t="shared" si="51"/>
        <v>395.8</v>
      </c>
    </row>
    <row r="126" spans="1:7" ht="63">
      <c r="A126" s="8" t="s">
        <v>154</v>
      </c>
      <c r="B126" s="8" t="s">
        <v>188</v>
      </c>
      <c r="C126" s="8" t="s">
        <v>76</v>
      </c>
      <c r="D126" s="16" t="s">
        <v>149</v>
      </c>
      <c r="E126" s="14">
        <f>E127</f>
        <v>395.8</v>
      </c>
      <c r="F126" s="14">
        <f t="shared" si="51"/>
        <v>395.8</v>
      </c>
      <c r="G126" s="14">
        <f t="shared" si="51"/>
        <v>395.8</v>
      </c>
    </row>
    <row r="127" spans="1:7" ht="141.75">
      <c r="A127" s="8" t="s">
        <v>154</v>
      </c>
      <c r="B127" s="8" t="s">
        <v>189</v>
      </c>
      <c r="C127" s="8" t="s">
        <v>76</v>
      </c>
      <c r="D127" s="16" t="s">
        <v>156</v>
      </c>
      <c r="E127" s="14">
        <f>E128</f>
        <v>395.8</v>
      </c>
      <c r="F127" s="14">
        <f t="shared" si="51"/>
        <v>395.8</v>
      </c>
      <c r="G127" s="14">
        <f t="shared" si="51"/>
        <v>395.8</v>
      </c>
    </row>
    <row r="128" spans="1:7" ht="47.25">
      <c r="A128" s="8" t="s">
        <v>154</v>
      </c>
      <c r="B128" s="8" t="s">
        <v>189</v>
      </c>
      <c r="C128" s="8" t="s">
        <v>79</v>
      </c>
      <c r="D128" s="16" t="s">
        <v>302</v>
      </c>
      <c r="E128" s="14">
        <f>№4!F91</f>
        <v>395.8</v>
      </c>
      <c r="F128" s="14">
        <f>№4!G91</f>
        <v>395.8</v>
      </c>
      <c r="G128" s="14">
        <f>№4!H91</f>
        <v>395.8</v>
      </c>
    </row>
    <row r="129" spans="1:7" ht="15.75">
      <c r="A129" s="8" t="s">
        <v>10</v>
      </c>
      <c r="B129" s="8" t="s">
        <v>76</v>
      </c>
      <c r="C129" s="8" t="s">
        <v>76</v>
      </c>
      <c r="D129" s="16" t="s">
        <v>289</v>
      </c>
      <c r="E129" s="14">
        <f>E130</f>
        <v>117406.29999999999</v>
      </c>
      <c r="F129" s="14">
        <f t="shared" ref="F129:G129" si="52">F130</f>
        <v>31128.9</v>
      </c>
      <c r="G129" s="14">
        <f t="shared" si="52"/>
        <v>20859.3</v>
      </c>
    </row>
    <row r="130" spans="1:7" ht="78.75">
      <c r="A130" s="8" t="s">
        <v>10</v>
      </c>
      <c r="B130" s="8" t="s">
        <v>190</v>
      </c>
      <c r="C130" s="8" t="s">
        <v>76</v>
      </c>
      <c r="D130" s="16" t="s">
        <v>323</v>
      </c>
      <c r="E130" s="14">
        <f>E131+E152</f>
        <v>117406.29999999999</v>
      </c>
      <c r="F130" s="14">
        <f>F131+F152</f>
        <v>31128.9</v>
      </c>
      <c r="G130" s="14">
        <f>G131+G152</f>
        <v>20859.3</v>
      </c>
    </row>
    <row r="131" spans="1:7" ht="63">
      <c r="A131" s="8" t="s">
        <v>10</v>
      </c>
      <c r="B131" s="8" t="s">
        <v>191</v>
      </c>
      <c r="C131" s="8" t="s">
        <v>76</v>
      </c>
      <c r="D131" s="16" t="s">
        <v>471</v>
      </c>
      <c r="E131" s="14">
        <f>E132+E136+E138+E148+E140+E144+E146+E150+E134+E142</f>
        <v>113906.29999999999</v>
      </c>
      <c r="F131" s="14">
        <f t="shared" ref="F131:G131" si="53">F132+F136+F138+F148+F140+F144+F146+F150+F134+F142</f>
        <v>27628.9</v>
      </c>
      <c r="G131" s="14">
        <f t="shared" si="53"/>
        <v>20859.3</v>
      </c>
    </row>
    <row r="132" spans="1:7" ht="78.75">
      <c r="A132" s="8" t="s">
        <v>10</v>
      </c>
      <c r="B132" s="8" t="s">
        <v>192</v>
      </c>
      <c r="C132" s="8" t="s">
        <v>76</v>
      </c>
      <c r="D132" s="16" t="s">
        <v>326</v>
      </c>
      <c r="E132" s="14">
        <f>E133</f>
        <v>21804.7</v>
      </c>
      <c r="F132" s="14">
        <f t="shared" ref="F132:G132" si="54">F133</f>
        <v>21054.7</v>
      </c>
      <c r="G132" s="14">
        <f t="shared" si="54"/>
        <v>20859.3</v>
      </c>
    </row>
    <row r="133" spans="1:7" ht="47.25">
      <c r="A133" s="8" t="s">
        <v>10</v>
      </c>
      <c r="B133" s="8" t="s">
        <v>192</v>
      </c>
      <c r="C133" s="8" t="s">
        <v>79</v>
      </c>
      <c r="D133" s="16" t="s">
        <v>302</v>
      </c>
      <c r="E133" s="14">
        <f>№4!F99</f>
        <v>21804.7</v>
      </c>
      <c r="F133" s="14">
        <f>№4!G99</f>
        <v>21054.7</v>
      </c>
      <c r="G133" s="14">
        <f>№4!H99</f>
        <v>20859.3</v>
      </c>
    </row>
    <row r="134" spans="1:7" ht="63">
      <c r="A134" s="8" t="s">
        <v>10</v>
      </c>
      <c r="B134" s="8" t="s">
        <v>536</v>
      </c>
      <c r="C134" s="8" t="s">
        <v>76</v>
      </c>
      <c r="D134" s="16" t="s">
        <v>539</v>
      </c>
      <c r="E134" s="14">
        <f>E135</f>
        <v>21150.1</v>
      </c>
      <c r="F134" s="14">
        <f t="shared" ref="F134:G134" si="55">F135</f>
        <v>0</v>
      </c>
      <c r="G134" s="14">
        <f t="shared" si="55"/>
        <v>0</v>
      </c>
    </row>
    <row r="135" spans="1:7" ht="47.25">
      <c r="A135" s="8" t="s">
        <v>10</v>
      </c>
      <c r="B135" s="8" t="s">
        <v>536</v>
      </c>
      <c r="C135" s="8" t="s">
        <v>79</v>
      </c>
      <c r="D135" s="16" t="s">
        <v>302</v>
      </c>
      <c r="E135" s="14">
        <f>№4!F102</f>
        <v>21150.1</v>
      </c>
      <c r="F135" s="14">
        <f>№4!G102</f>
        <v>0</v>
      </c>
      <c r="G135" s="14">
        <f>№4!H102</f>
        <v>0</v>
      </c>
    </row>
    <row r="136" spans="1:7" ht="78.75">
      <c r="A136" s="8" t="s">
        <v>10</v>
      </c>
      <c r="B136" s="8" t="s">
        <v>193</v>
      </c>
      <c r="C136" s="8" t="s">
        <v>76</v>
      </c>
      <c r="D136" s="16" t="s">
        <v>165</v>
      </c>
      <c r="E136" s="14">
        <f>E137</f>
        <v>2400</v>
      </c>
      <c r="F136" s="14">
        <f t="shared" ref="F136:G136" si="56">F137</f>
        <v>2400</v>
      </c>
      <c r="G136" s="14">
        <f t="shared" si="56"/>
        <v>0</v>
      </c>
    </row>
    <row r="137" spans="1:7" ht="47.25">
      <c r="A137" s="8" t="s">
        <v>10</v>
      </c>
      <c r="B137" s="8" t="s">
        <v>193</v>
      </c>
      <c r="C137" s="8" t="s">
        <v>79</v>
      </c>
      <c r="D137" s="16" t="s">
        <v>302</v>
      </c>
      <c r="E137" s="14">
        <f>№4!F104</f>
        <v>2400</v>
      </c>
      <c r="F137" s="14">
        <f>№4!G104</f>
        <v>2400</v>
      </c>
      <c r="G137" s="14">
        <f>№4!H104</f>
        <v>0</v>
      </c>
    </row>
    <row r="138" spans="1:7" ht="47.25">
      <c r="A138" s="8" t="s">
        <v>10</v>
      </c>
      <c r="B138" s="8" t="s">
        <v>194</v>
      </c>
      <c r="C138" s="8" t="s">
        <v>76</v>
      </c>
      <c r="D138" s="16" t="s">
        <v>329</v>
      </c>
      <c r="E138" s="14">
        <f>E139</f>
        <v>1261</v>
      </c>
      <c r="F138" s="14">
        <f t="shared" ref="F138:G138" si="57">F139</f>
        <v>4174.2</v>
      </c>
      <c r="G138" s="14">
        <f t="shared" si="57"/>
        <v>0</v>
      </c>
    </row>
    <row r="139" spans="1:7" ht="47.25">
      <c r="A139" s="8" t="s">
        <v>10</v>
      </c>
      <c r="B139" s="8" t="s">
        <v>194</v>
      </c>
      <c r="C139" s="8" t="s">
        <v>79</v>
      </c>
      <c r="D139" s="16" t="s">
        <v>302</v>
      </c>
      <c r="E139" s="14">
        <f>№4!F106</f>
        <v>1261</v>
      </c>
      <c r="F139" s="14">
        <f>№4!G106</f>
        <v>4174.2</v>
      </c>
      <c r="G139" s="14">
        <f>№4!H106</f>
        <v>0</v>
      </c>
    </row>
    <row r="140" spans="1:7" ht="87" customHeight="1">
      <c r="A140" s="8" t="s">
        <v>10</v>
      </c>
      <c r="B140" s="8" t="s">
        <v>478</v>
      </c>
      <c r="C140" s="8" t="s">
        <v>76</v>
      </c>
      <c r="D140" s="16" t="s">
        <v>477</v>
      </c>
      <c r="E140" s="14">
        <f>E141</f>
        <v>24151.5</v>
      </c>
      <c r="F140" s="14">
        <f t="shared" ref="F140:G140" si="58">F141</f>
        <v>0</v>
      </c>
      <c r="G140" s="14">
        <f t="shared" si="58"/>
        <v>0</v>
      </c>
    </row>
    <row r="141" spans="1:7" ht="47.25">
      <c r="A141" s="8" t="s">
        <v>10</v>
      </c>
      <c r="B141" s="8" t="s">
        <v>478</v>
      </c>
      <c r="C141" s="8" t="s">
        <v>79</v>
      </c>
      <c r="D141" s="16" t="s">
        <v>302</v>
      </c>
      <c r="E141" s="14">
        <f>№4!F108</f>
        <v>24151.5</v>
      </c>
      <c r="F141" s="14">
        <f>№4!G108</f>
        <v>0</v>
      </c>
      <c r="G141" s="14">
        <f>№4!H108</f>
        <v>0</v>
      </c>
    </row>
    <row r="142" spans="1:7" ht="94.5">
      <c r="A142" s="8" t="s">
        <v>10</v>
      </c>
      <c r="B142" s="8" t="s">
        <v>535</v>
      </c>
      <c r="C142" s="12"/>
      <c r="D142" s="16" t="s">
        <v>538</v>
      </c>
      <c r="E142" s="14">
        <f>E143</f>
        <v>30537.599999999999</v>
      </c>
      <c r="F142" s="14">
        <f t="shared" ref="F142:G142" si="59">F143</f>
        <v>0</v>
      </c>
      <c r="G142" s="14">
        <f t="shared" si="59"/>
        <v>0</v>
      </c>
    </row>
    <row r="143" spans="1:7" ht="47.25">
      <c r="A143" s="8" t="s">
        <v>10</v>
      </c>
      <c r="B143" s="8" t="s">
        <v>535</v>
      </c>
      <c r="C143" s="8" t="s">
        <v>79</v>
      </c>
      <c r="D143" s="16" t="s">
        <v>302</v>
      </c>
      <c r="E143" s="14">
        <f>№4!F111</f>
        <v>30537.599999999999</v>
      </c>
      <c r="F143" s="14">
        <f>№4!G111</f>
        <v>0</v>
      </c>
      <c r="G143" s="14">
        <f>№4!H111</f>
        <v>0</v>
      </c>
    </row>
    <row r="144" spans="1:7" ht="47.25">
      <c r="A144" s="8" t="s">
        <v>10</v>
      </c>
      <c r="B144" s="8" t="s">
        <v>488</v>
      </c>
      <c r="C144" s="12"/>
      <c r="D144" s="16" t="s">
        <v>484</v>
      </c>
      <c r="E144" s="14">
        <f>E145</f>
        <v>800</v>
      </c>
      <c r="F144" s="14">
        <f t="shared" ref="F144:G144" si="60">F145</f>
        <v>0</v>
      </c>
      <c r="G144" s="14">
        <f t="shared" si="60"/>
        <v>0</v>
      </c>
    </row>
    <row r="145" spans="1:7" ht="47.25">
      <c r="A145" s="8" t="s">
        <v>10</v>
      </c>
      <c r="B145" s="8" t="s">
        <v>488</v>
      </c>
      <c r="C145" s="8" t="s">
        <v>79</v>
      </c>
      <c r="D145" s="16" t="s">
        <v>302</v>
      </c>
      <c r="E145" s="14">
        <f>№4!F113</f>
        <v>800</v>
      </c>
      <c r="F145" s="14">
        <f>№4!G113</f>
        <v>0</v>
      </c>
      <c r="G145" s="14">
        <f>№4!H113</f>
        <v>0</v>
      </c>
    </row>
    <row r="146" spans="1:7" ht="47.25">
      <c r="A146" s="8" t="s">
        <v>10</v>
      </c>
      <c r="B146" s="8" t="s">
        <v>487</v>
      </c>
      <c r="C146" s="12"/>
      <c r="D146" s="16" t="s">
        <v>485</v>
      </c>
      <c r="E146" s="14">
        <f>E147</f>
        <v>1172.0999999999999</v>
      </c>
      <c r="F146" s="14">
        <f t="shared" ref="F146:G146" si="61">F147</f>
        <v>0</v>
      </c>
      <c r="G146" s="14">
        <f t="shared" si="61"/>
        <v>0</v>
      </c>
    </row>
    <row r="147" spans="1:7" ht="47.25">
      <c r="A147" s="8" t="s">
        <v>10</v>
      </c>
      <c r="B147" s="8" t="s">
        <v>487</v>
      </c>
      <c r="C147" s="8" t="s">
        <v>79</v>
      </c>
      <c r="D147" s="16" t="s">
        <v>302</v>
      </c>
      <c r="E147" s="14">
        <f>№4!F115</f>
        <v>1172.0999999999999</v>
      </c>
      <c r="F147" s="14">
        <f>№4!G115</f>
        <v>0</v>
      </c>
      <c r="G147" s="14">
        <f>№4!H115</f>
        <v>0</v>
      </c>
    </row>
    <row r="148" spans="1:7" ht="94.5">
      <c r="A148" s="8" t="s">
        <v>10</v>
      </c>
      <c r="B148" s="8" t="s">
        <v>479</v>
      </c>
      <c r="C148" s="8" t="s">
        <v>76</v>
      </c>
      <c r="D148" s="16" t="s">
        <v>481</v>
      </c>
      <c r="E148" s="14">
        <f>E149</f>
        <v>10479.299999999999</v>
      </c>
      <c r="F148" s="14">
        <f t="shared" ref="F148:G148" si="62">F149</f>
        <v>0</v>
      </c>
      <c r="G148" s="14">
        <f t="shared" si="62"/>
        <v>0</v>
      </c>
    </row>
    <row r="149" spans="1:7" ht="54.6" customHeight="1">
      <c r="A149" s="8" t="s">
        <v>10</v>
      </c>
      <c r="B149" s="8" t="s">
        <v>479</v>
      </c>
      <c r="C149" s="8" t="s">
        <v>79</v>
      </c>
      <c r="D149" s="16" t="s">
        <v>302</v>
      </c>
      <c r="E149" s="14">
        <f>№4!F116</f>
        <v>10479.299999999999</v>
      </c>
      <c r="F149" s="14">
        <f>№4!G116</f>
        <v>0</v>
      </c>
      <c r="G149" s="14">
        <f>№4!H116</f>
        <v>0</v>
      </c>
    </row>
    <row r="150" spans="1:7" ht="54.6" customHeight="1">
      <c r="A150" s="17" t="s">
        <v>10</v>
      </c>
      <c r="B150" s="20" t="s">
        <v>502</v>
      </c>
      <c r="C150" s="1"/>
      <c r="D150" s="15" t="s">
        <v>503</v>
      </c>
      <c r="E150" s="14">
        <f>E151</f>
        <v>150</v>
      </c>
      <c r="F150" s="14">
        <f t="shared" ref="F150:G150" si="63">F151</f>
        <v>0</v>
      </c>
      <c r="G150" s="14">
        <f t="shared" si="63"/>
        <v>0</v>
      </c>
    </row>
    <row r="151" spans="1:7" ht="54.6" customHeight="1">
      <c r="A151" s="17" t="s">
        <v>10</v>
      </c>
      <c r="B151" s="20" t="s">
        <v>502</v>
      </c>
      <c r="C151" s="1" t="s">
        <v>79</v>
      </c>
      <c r="D151" s="15" t="s">
        <v>504</v>
      </c>
      <c r="E151" s="14">
        <f>№4!F120</f>
        <v>150</v>
      </c>
      <c r="F151" s="14">
        <f>№4!G120</f>
        <v>0</v>
      </c>
      <c r="G151" s="14">
        <f>№4!H120</f>
        <v>0</v>
      </c>
    </row>
    <row r="152" spans="1:7" ht="63">
      <c r="A152" s="8" t="s">
        <v>10</v>
      </c>
      <c r="B152" s="8" t="s">
        <v>195</v>
      </c>
      <c r="C152" s="8" t="s">
        <v>76</v>
      </c>
      <c r="D152" s="16" t="s">
        <v>331</v>
      </c>
      <c r="E152" s="14">
        <f>E153</f>
        <v>3500</v>
      </c>
      <c r="F152" s="14">
        <f t="shared" ref="F152:G153" si="64">F153</f>
        <v>3500</v>
      </c>
      <c r="G152" s="14">
        <f t="shared" si="64"/>
        <v>0</v>
      </c>
    </row>
    <row r="153" spans="1:7" ht="47.25">
      <c r="A153" s="8" t="s">
        <v>10</v>
      </c>
      <c r="B153" s="8" t="s">
        <v>196</v>
      </c>
      <c r="C153" s="8" t="s">
        <v>76</v>
      </c>
      <c r="D153" s="16" t="s">
        <v>334</v>
      </c>
      <c r="E153" s="14">
        <f>E154</f>
        <v>3500</v>
      </c>
      <c r="F153" s="14">
        <f t="shared" si="64"/>
        <v>3500</v>
      </c>
      <c r="G153" s="14">
        <f t="shared" si="64"/>
        <v>0</v>
      </c>
    </row>
    <row r="154" spans="1:7" ht="47.25">
      <c r="A154" s="8" t="s">
        <v>10</v>
      </c>
      <c r="B154" s="8" t="s">
        <v>196</v>
      </c>
      <c r="C154" s="8" t="s">
        <v>79</v>
      </c>
      <c r="D154" s="16" t="s">
        <v>302</v>
      </c>
      <c r="E154" s="14">
        <f>№4!F124</f>
        <v>3500</v>
      </c>
      <c r="F154" s="14">
        <f>№4!G124</f>
        <v>3500</v>
      </c>
      <c r="G154" s="14">
        <f>№4!H124</f>
        <v>0</v>
      </c>
    </row>
    <row r="155" spans="1:7" ht="31.5">
      <c r="A155" s="8" t="s">
        <v>58</v>
      </c>
      <c r="B155" s="8" t="s">
        <v>76</v>
      </c>
      <c r="C155" s="8" t="s">
        <v>76</v>
      </c>
      <c r="D155" s="16" t="s">
        <v>33</v>
      </c>
      <c r="E155" s="14">
        <f>E156+E169</f>
        <v>2479.8000000000002</v>
      </c>
      <c r="F155" s="14">
        <f t="shared" ref="F155:G155" si="65">F156+F169</f>
        <v>743</v>
      </c>
      <c r="G155" s="14">
        <f t="shared" si="65"/>
        <v>747.9</v>
      </c>
    </row>
    <row r="156" spans="1:7" ht="78.75">
      <c r="A156" s="8" t="s">
        <v>58</v>
      </c>
      <c r="B156" s="8" t="s">
        <v>197</v>
      </c>
      <c r="C156" s="8" t="s">
        <v>76</v>
      </c>
      <c r="D156" s="16" t="s">
        <v>335</v>
      </c>
      <c r="E156" s="14">
        <f>E157+E164</f>
        <v>691</v>
      </c>
      <c r="F156" s="14">
        <f t="shared" ref="F156:G156" si="66">F157+F164</f>
        <v>243</v>
      </c>
      <c r="G156" s="14">
        <f t="shared" si="66"/>
        <v>247.9</v>
      </c>
    </row>
    <row r="157" spans="1:7" ht="47.25">
      <c r="A157" s="8" t="s">
        <v>58</v>
      </c>
      <c r="B157" s="8" t="s">
        <v>198</v>
      </c>
      <c r="C157" s="8" t="s">
        <v>76</v>
      </c>
      <c r="D157" s="16" t="s">
        <v>142</v>
      </c>
      <c r="E157" s="14">
        <f>E158+E160+E162</f>
        <v>82.5</v>
      </c>
      <c r="F157" s="14">
        <f t="shared" ref="F157:G157" si="67">F158+F160+F162</f>
        <v>66.5</v>
      </c>
      <c r="G157" s="14">
        <f t="shared" si="67"/>
        <v>67.900000000000006</v>
      </c>
    </row>
    <row r="158" spans="1:7" ht="63">
      <c r="A158" s="8" t="s">
        <v>58</v>
      </c>
      <c r="B158" s="8" t="s">
        <v>199</v>
      </c>
      <c r="C158" s="8" t="s">
        <v>76</v>
      </c>
      <c r="D158" s="16" t="s">
        <v>143</v>
      </c>
      <c r="E158" s="14">
        <f>E159</f>
        <v>27</v>
      </c>
      <c r="F158" s="14">
        <f t="shared" ref="F158:G158" si="68">F159</f>
        <v>27.5</v>
      </c>
      <c r="G158" s="14">
        <f t="shared" si="68"/>
        <v>28.1</v>
      </c>
    </row>
    <row r="159" spans="1:7" ht="47.25">
      <c r="A159" s="8" t="s">
        <v>58</v>
      </c>
      <c r="B159" s="8" t="s">
        <v>199</v>
      </c>
      <c r="C159" s="8" t="s">
        <v>79</v>
      </c>
      <c r="D159" s="16" t="s">
        <v>302</v>
      </c>
      <c r="E159" s="14">
        <f>№4!F130</f>
        <v>27</v>
      </c>
      <c r="F159" s="14">
        <f>№4!G130</f>
        <v>27.5</v>
      </c>
      <c r="G159" s="14">
        <f>№4!H130</f>
        <v>28.1</v>
      </c>
    </row>
    <row r="160" spans="1:7" ht="63">
      <c r="A160" s="8" t="s">
        <v>58</v>
      </c>
      <c r="B160" s="8" t="s">
        <v>338</v>
      </c>
      <c r="C160" s="8" t="s">
        <v>76</v>
      </c>
      <c r="D160" s="16" t="s">
        <v>459</v>
      </c>
      <c r="E160" s="14">
        <f>E161</f>
        <v>50.2</v>
      </c>
      <c r="F160" s="14">
        <f t="shared" ref="F160:G160" si="69">F161</f>
        <v>33.700000000000003</v>
      </c>
      <c r="G160" s="14">
        <f t="shared" si="69"/>
        <v>34.4</v>
      </c>
    </row>
    <row r="161" spans="1:7" ht="47.25">
      <c r="A161" s="8" t="s">
        <v>58</v>
      </c>
      <c r="B161" s="8" t="s">
        <v>338</v>
      </c>
      <c r="C161" s="8" t="s">
        <v>79</v>
      </c>
      <c r="D161" s="16" t="s">
        <v>302</v>
      </c>
      <c r="E161" s="14">
        <f>№4!F132</f>
        <v>50.2</v>
      </c>
      <c r="F161" s="14">
        <f>№4!G132</f>
        <v>33.700000000000003</v>
      </c>
      <c r="G161" s="14">
        <f>№4!H132</f>
        <v>34.4</v>
      </c>
    </row>
    <row r="162" spans="1:7" ht="157.5">
      <c r="A162" s="8" t="s">
        <v>58</v>
      </c>
      <c r="B162" s="8" t="s">
        <v>200</v>
      </c>
      <c r="C162" s="8" t="s">
        <v>76</v>
      </c>
      <c r="D162" s="16" t="s">
        <v>341</v>
      </c>
      <c r="E162" s="14">
        <f>E163</f>
        <v>5.3</v>
      </c>
      <c r="F162" s="14">
        <f t="shared" ref="F162:G162" si="70">F163</f>
        <v>5.3</v>
      </c>
      <c r="G162" s="14">
        <f t="shared" si="70"/>
        <v>5.4</v>
      </c>
    </row>
    <row r="163" spans="1:7" ht="47.25">
      <c r="A163" s="8" t="s">
        <v>58</v>
      </c>
      <c r="B163" s="8" t="s">
        <v>200</v>
      </c>
      <c r="C163" s="8" t="s">
        <v>79</v>
      </c>
      <c r="D163" s="16" t="s">
        <v>302</v>
      </c>
      <c r="E163" s="14">
        <f>№4!F134</f>
        <v>5.3</v>
      </c>
      <c r="F163" s="14">
        <f>№4!G134</f>
        <v>5.3</v>
      </c>
      <c r="G163" s="14">
        <f>№4!H134</f>
        <v>5.4</v>
      </c>
    </row>
    <row r="164" spans="1:7" ht="31.5">
      <c r="A164" s="8" t="s">
        <v>58</v>
      </c>
      <c r="B164" s="8" t="s">
        <v>201</v>
      </c>
      <c r="C164" s="8" t="s">
        <v>76</v>
      </c>
      <c r="D164" s="16" t="s">
        <v>144</v>
      </c>
      <c r="E164" s="14">
        <f>E165+E167</f>
        <v>608.5</v>
      </c>
      <c r="F164" s="14">
        <f t="shared" ref="F164:G164" si="71">F165+F167</f>
        <v>176.5</v>
      </c>
      <c r="G164" s="14">
        <f t="shared" si="71"/>
        <v>180</v>
      </c>
    </row>
    <row r="165" spans="1:7" ht="47.25">
      <c r="A165" s="8" t="s">
        <v>58</v>
      </c>
      <c r="B165" s="8" t="s">
        <v>202</v>
      </c>
      <c r="C165" s="8" t="s">
        <v>76</v>
      </c>
      <c r="D165" s="16" t="s">
        <v>145</v>
      </c>
      <c r="E165" s="14">
        <f>E166</f>
        <v>466.2</v>
      </c>
      <c r="F165" s="14">
        <f t="shared" ref="F165:G165" si="72">F166</f>
        <v>31.4</v>
      </c>
      <c r="G165" s="14">
        <f t="shared" si="72"/>
        <v>32</v>
      </c>
    </row>
    <row r="166" spans="1:7" ht="47.25">
      <c r="A166" s="8" t="s">
        <v>58</v>
      </c>
      <c r="B166" s="8" t="s">
        <v>202</v>
      </c>
      <c r="C166" s="8" t="s">
        <v>79</v>
      </c>
      <c r="D166" s="16" t="s">
        <v>302</v>
      </c>
      <c r="E166" s="14">
        <f>№4!F139</f>
        <v>466.2</v>
      </c>
      <c r="F166" s="14">
        <f>№4!G139</f>
        <v>31.4</v>
      </c>
      <c r="G166" s="14">
        <f>№4!H139</f>
        <v>32</v>
      </c>
    </row>
    <row r="167" spans="1:7" ht="47.25">
      <c r="A167" s="8" t="s">
        <v>58</v>
      </c>
      <c r="B167" s="8" t="s">
        <v>203</v>
      </c>
      <c r="C167" s="8" t="s">
        <v>76</v>
      </c>
      <c r="D167" s="16" t="s">
        <v>146</v>
      </c>
      <c r="E167" s="14">
        <f>E168</f>
        <v>142.30000000000001</v>
      </c>
      <c r="F167" s="14">
        <f t="shared" ref="F167:G167" si="73">F168</f>
        <v>145.1</v>
      </c>
      <c r="G167" s="14">
        <f t="shared" si="73"/>
        <v>148</v>
      </c>
    </row>
    <row r="168" spans="1:7" ht="15.75">
      <c r="A168" s="8" t="s">
        <v>58</v>
      </c>
      <c r="B168" s="8" t="s">
        <v>203</v>
      </c>
      <c r="C168" s="8" t="s">
        <v>80</v>
      </c>
      <c r="D168" s="16" t="s">
        <v>81</v>
      </c>
      <c r="E168" s="14">
        <f>№4!F140</f>
        <v>142.30000000000001</v>
      </c>
      <c r="F168" s="14">
        <f>№4!G140</f>
        <v>145.1</v>
      </c>
      <c r="G168" s="14">
        <f>№4!H140</f>
        <v>148</v>
      </c>
    </row>
    <row r="169" spans="1:7" ht="78.75">
      <c r="A169" s="8" t="s">
        <v>58</v>
      </c>
      <c r="B169" s="8" t="s">
        <v>232</v>
      </c>
      <c r="C169" s="8" t="s">
        <v>76</v>
      </c>
      <c r="D169" s="16" t="s">
        <v>408</v>
      </c>
      <c r="E169" s="14">
        <f>E170</f>
        <v>1788.8</v>
      </c>
      <c r="F169" s="14">
        <f t="shared" ref="F169:G171" si="74">F170</f>
        <v>500</v>
      </c>
      <c r="G169" s="14">
        <f t="shared" si="74"/>
        <v>500</v>
      </c>
    </row>
    <row r="170" spans="1:7" ht="63">
      <c r="A170" s="8" t="s">
        <v>58</v>
      </c>
      <c r="B170" s="8" t="s">
        <v>233</v>
      </c>
      <c r="C170" s="8" t="s">
        <v>76</v>
      </c>
      <c r="D170" s="16" t="s">
        <v>125</v>
      </c>
      <c r="E170" s="14">
        <f>E171</f>
        <v>1788.8</v>
      </c>
      <c r="F170" s="14">
        <f t="shared" si="74"/>
        <v>500</v>
      </c>
      <c r="G170" s="14">
        <f t="shared" si="74"/>
        <v>500</v>
      </c>
    </row>
    <row r="171" spans="1:7" ht="47.25">
      <c r="A171" s="8" t="s">
        <v>58</v>
      </c>
      <c r="B171" s="8" t="s">
        <v>238</v>
      </c>
      <c r="C171" s="8" t="s">
        <v>76</v>
      </c>
      <c r="D171" s="16" t="s">
        <v>127</v>
      </c>
      <c r="E171" s="14">
        <f>E172</f>
        <v>1788.8</v>
      </c>
      <c r="F171" s="14">
        <f t="shared" si="74"/>
        <v>500</v>
      </c>
      <c r="G171" s="14">
        <f t="shared" si="74"/>
        <v>500</v>
      </c>
    </row>
    <row r="172" spans="1:7" ht="47.25">
      <c r="A172" s="8" t="s">
        <v>58</v>
      </c>
      <c r="B172" s="8" t="s">
        <v>238</v>
      </c>
      <c r="C172" s="8" t="s">
        <v>79</v>
      </c>
      <c r="D172" s="16" t="s">
        <v>302</v>
      </c>
      <c r="E172" s="14">
        <f>№4!F306</f>
        <v>1788.8</v>
      </c>
      <c r="F172" s="14">
        <f>№4!G306</f>
        <v>500</v>
      </c>
      <c r="G172" s="14">
        <f>№4!H306</f>
        <v>500</v>
      </c>
    </row>
    <row r="173" spans="1:7" ht="15.75">
      <c r="A173" s="9" t="s">
        <v>68</v>
      </c>
      <c r="B173" s="9" t="s">
        <v>76</v>
      </c>
      <c r="C173" s="9" t="s">
        <v>76</v>
      </c>
      <c r="D173" s="27" t="s">
        <v>34</v>
      </c>
      <c r="E173" s="11">
        <f>E174+E179+E188</f>
        <v>35359.699999999997</v>
      </c>
      <c r="F173" s="11">
        <f t="shared" ref="F173:G173" si="75">F174+F179+F188</f>
        <v>24795.9</v>
      </c>
      <c r="G173" s="11">
        <f t="shared" si="75"/>
        <v>16088.4</v>
      </c>
    </row>
    <row r="174" spans="1:7" ht="15.75">
      <c r="A174" s="8" t="s">
        <v>8</v>
      </c>
      <c r="B174" s="8" t="s">
        <v>76</v>
      </c>
      <c r="C174" s="8" t="s">
        <v>76</v>
      </c>
      <c r="D174" s="16" t="s">
        <v>9</v>
      </c>
      <c r="E174" s="14">
        <f>E175</f>
        <v>1524.6</v>
      </c>
      <c r="F174" s="14">
        <f t="shared" ref="F174:G177" si="76">F175</f>
        <v>1435.1</v>
      </c>
      <c r="G174" s="14">
        <f t="shared" si="76"/>
        <v>1435.1</v>
      </c>
    </row>
    <row r="175" spans="1:7" ht="78.75">
      <c r="A175" s="8" t="s">
        <v>8</v>
      </c>
      <c r="B175" s="8" t="s">
        <v>232</v>
      </c>
      <c r="C175" s="8" t="s">
        <v>76</v>
      </c>
      <c r="D175" s="16" t="s">
        <v>408</v>
      </c>
      <c r="E175" s="14">
        <f>E176</f>
        <v>1524.6</v>
      </c>
      <c r="F175" s="14">
        <f t="shared" si="76"/>
        <v>1435.1</v>
      </c>
      <c r="G175" s="14">
        <f t="shared" si="76"/>
        <v>1435.1</v>
      </c>
    </row>
    <row r="176" spans="1:7" ht="63">
      <c r="A176" s="8" t="s">
        <v>8</v>
      </c>
      <c r="B176" s="8" t="s">
        <v>233</v>
      </c>
      <c r="C176" s="8" t="s">
        <v>76</v>
      </c>
      <c r="D176" s="16" t="s">
        <v>125</v>
      </c>
      <c r="E176" s="14">
        <f>E177</f>
        <v>1524.6</v>
      </c>
      <c r="F176" s="14">
        <f t="shared" si="76"/>
        <v>1435.1</v>
      </c>
      <c r="G176" s="14">
        <f t="shared" si="76"/>
        <v>1435.1</v>
      </c>
    </row>
    <row r="177" spans="1:7" ht="63">
      <c r="A177" s="8" t="s">
        <v>8</v>
      </c>
      <c r="B177" s="8" t="s">
        <v>239</v>
      </c>
      <c r="C177" s="8" t="s">
        <v>76</v>
      </c>
      <c r="D177" s="16" t="s">
        <v>162</v>
      </c>
      <c r="E177" s="14">
        <f>E178</f>
        <v>1524.6</v>
      </c>
      <c r="F177" s="14">
        <f t="shared" si="76"/>
        <v>1435.1</v>
      </c>
      <c r="G177" s="14">
        <f t="shared" si="76"/>
        <v>1435.1</v>
      </c>
    </row>
    <row r="178" spans="1:7" ht="47.25">
      <c r="A178" s="8" t="s">
        <v>8</v>
      </c>
      <c r="B178" s="8" t="s">
        <v>239</v>
      </c>
      <c r="C178" s="8" t="s">
        <v>79</v>
      </c>
      <c r="D178" s="16" t="s">
        <v>302</v>
      </c>
      <c r="E178" s="14">
        <f>№4!F315</f>
        <v>1524.6</v>
      </c>
      <c r="F178" s="14">
        <f>№4!G315</f>
        <v>1435.1</v>
      </c>
      <c r="G178" s="14">
        <f>№4!H315</f>
        <v>1435.1</v>
      </c>
    </row>
    <row r="179" spans="1:7" ht="15.75">
      <c r="A179" s="8" t="s">
        <v>59</v>
      </c>
      <c r="B179" s="8" t="s">
        <v>76</v>
      </c>
      <c r="C179" s="8" t="s">
        <v>76</v>
      </c>
      <c r="D179" s="16" t="s">
        <v>35</v>
      </c>
      <c r="E179" s="14">
        <f>E180</f>
        <v>12893.7</v>
      </c>
      <c r="F179" s="14">
        <f t="shared" ref="F179:G180" si="77">F180</f>
        <v>9000</v>
      </c>
      <c r="G179" s="14">
        <f t="shared" si="77"/>
        <v>0</v>
      </c>
    </row>
    <row r="180" spans="1:7" ht="78.75">
      <c r="A180" s="8" t="s">
        <v>59</v>
      </c>
      <c r="B180" s="8" t="s">
        <v>187</v>
      </c>
      <c r="C180" s="8" t="s">
        <v>76</v>
      </c>
      <c r="D180" s="16" t="s">
        <v>320</v>
      </c>
      <c r="E180" s="14">
        <f>E181</f>
        <v>12893.7</v>
      </c>
      <c r="F180" s="14">
        <f t="shared" si="77"/>
        <v>9000</v>
      </c>
      <c r="G180" s="14">
        <f t="shared" si="77"/>
        <v>0</v>
      </c>
    </row>
    <row r="181" spans="1:7" ht="63">
      <c r="A181" s="8" t="s">
        <v>59</v>
      </c>
      <c r="B181" s="8" t="s">
        <v>344</v>
      </c>
      <c r="C181" s="8" t="s">
        <v>76</v>
      </c>
      <c r="D181" s="16" t="s">
        <v>345</v>
      </c>
      <c r="E181" s="14">
        <f>E182+E186+E184</f>
        <v>12893.7</v>
      </c>
      <c r="F181" s="14">
        <f t="shared" ref="F181:G181" si="78">F182+F186+F184</f>
        <v>9000</v>
      </c>
      <c r="G181" s="14">
        <f t="shared" si="78"/>
        <v>0</v>
      </c>
    </row>
    <row r="182" spans="1:7" ht="63">
      <c r="A182" s="8" t="s">
        <v>59</v>
      </c>
      <c r="B182" s="8" t="s">
        <v>348</v>
      </c>
      <c r="C182" s="8" t="s">
        <v>76</v>
      </c>
      <c r="D182" s="16" t="s">
        <v>349</v>
      </c>
      <c r="E182" s="14">
        <f>E183</f>
        <v>1445.7000000000007</v>
      </c>
      <c r="F182" s="14">
        <f t="shared" ref="F182:G182" si="79">F183</f>
        <v>9000</v>
      </c>
      <c r="G182" s="14">
        <f t="shared" si="79"/>
        <v>0</v>
      </c>
    </row>
    <row r="183" spans="1:7" ht="47.25">
      <c r="A183" s="8" t="s">
        <v>59</v>
      </c>
      <c r="B183" s="8" t="s">
        <v>348</v>
      </c>
      <c r="C183" s="8" t="s">
        <v>82</v>
      </c>
      <c r="D183" s="16" t="s">
        <v>350</v>
      </c>
      <c r="E183" s="14">
        <f>№4!F148</f>
        <v>1445.7000000000007</v>
      </c>
      <c r="F183" s="14">
        <f>№4!G148</f>
        <v>9000</v>
      </c>
      <c r="G183" s="14">
        <f>№4!H148</f>
        <v>0</v>
      </c>
    </row>
    <row r="184" spans="1:7" ht="31.5">
      <c r="A184" s="8" t="s">
        <v>59</v>
      </c>
      <c r="B184" s="8" t="s">
        <v>469</v>
      </c>
      <c r="C184" s="8" t="s">
        <v>76</v>
      </c>
      <c r="D184" s="16" t="s">
        <v>470</v>
      </c>
      <c r="E184" s="14">
        <f>E185</f>
        <v>198</v>
      </c>
      <c r="F184" s="14">
        <f t="shared" ref="F184:G184" si="80">F185</f>
        <v>0</v>
      </c>
      <c r="G184" s="14">
        <f t="shared" si="80"/>
        <v>0</v>
      </c>
    </row>
    <row r="185" spans="1:7" ht="47.25">
      <c r="A185" s="8" t="s">
        <v>59</v>
      </c>
      <c r="B185" s="8" t="s">
        <v>469</v>
      </c>
      <c r="C185" s="8" t="s">
        <v>82</v>
      </c>
      <c r="D185" s="16" t="s">
        <v>350</v>
      </c>
      <c r="E185" s="14">
        <f>№4!F150</f>
        <v>198</v>
      </c>
      <c r="F185" s="14">
        <f>№4!G150</f>
        <v>0</v>
      </c>
      <c r="G185" s="14">
        <f>№4!H150</f>
        <v>0</v>
      </c>
    </row>
    <row r="186" spans="1:7" ht="31.5">
      <c r="A186" s="8" t="s">
        <v>59</v>
      </c>
      <c r="B186" s="8" t="s">
        <v>351</v>
      </c>
      <c r="C186" s="8" t="s">
        <v>76</v>
      </c>
      <c r="D186" s="16" t="s">
        <v>352</v>
      </c>
      <c r="E186" s="14">
        <f>E187</f>
        <v>11250</v>
      </c>
      <c r="F186" s="14">
        <f t="shared" ref="F186:G186" si="81">F187</f>
        <v>0</v>
      </c>
      <c r="G186" s="14">
        <f t="shared" si="81"/>
        <v>0</v>
      </c>
    </row>
    <row r="187" spans="1:7" ht="47.25">
      <c r="A187" s="8" t="s">
        <v>59</v>
      </c>
      <c r="B187" s="8" t="s">
        <v>351</v>
      </c>
      <c r="C187" s="8" t="s">
        <v>79</v>
      </c>
      <c r="D187" s="16" t="s">
        <v>302</v>
      </c>
      <c r="E187" s="14">
        <f>№4!F152</f>
        <v>11250</v>
      </c>
      <c r="F187" s="14">
        <f>№4!G152</f>
        <v>0</v>
      </c>
      <c r="G187" s="14">
        <f>№4!H152</f>
        <v>0</v>
      </c>
    </row>
    <row r="188" spans="1:7" ht="15.75">
      <c r="A188" s="8" t="s">
        <v>60</v>
      </c>
      <c r="B188" s="8" t="s">
        <v>76</v>
      </c>
      <c r="C188" s="8" t="s">
        <v>76</v>
      </c>
      <c r="D188" s="16" t="s">
        <v>36</v>
      </c>
      <c r="E188" s="14">
        <f>E189</f>
        <v>20941.399999999998</v>
      </c>
      <c r="F188" s="14">
        <f t="shared" ref="F188:G189" si="82">F189</f>
        <v>14360.8</v>
      </c>
      <c r="G188" s="14">
        <f t="shared" si="82"/>
        <v>14653.3</v>
      </c>
    </row>
    <row r="189" spans="1:7" ht="78.75">
      <c r="A189" s="8" t="s">
        <v>60</v>
      </c>
      <c r="B189" s="8" t="s">
        <v>187</v>
      </c>
      <c r="C189" s="8" t="s">
        <v>76</v>
      </c>
      <c r="D189" s="16" t="s">
        <v>320</v>
      </c>
      <c r="E189" s="14">
        <f>E190</f>
        <v>20941.399999999998</v>
      </c>
      <c r="F189" s="14">
        <f t="shared" si="82"/>
        <v>14360.8</v>
      </c>
      <c r="G189" s="14">
        <f t="shared" si="82"/>
        <v>14653.3</v>
      </c>
    </row>
    <row r="190" spans="1:7" ht="63">
      <c r="A190" s="8" t="s">
        <v>60</v>
      </c>
      <c r="B190" s="8" t="s">
        <v>188</v>
      </c>
      <c r="C190" s="8" t="s">
        <v>76</v>
      </c>
      <c r="D190" s="16" t="s">
        <v>149</v>
      </c>
      <c r="E190" s="14">
        <f>E193+E195+E197+E199+E203+E205+E209+E191+E207+E201</f>
        <v>20941.399999999998</v>
      </c>
      <c r="F190" s="14">
        <f t="shared" ref="F190:G190" si="83">F193+F195+F197+F199+F203+F205+F209+F191+F207+F201</f>
        <v>14360.8</v>
      </c>
      <c r="G190" s="14">
        <f t="shared" si="83"/>
        <v>14653.3</v>
      </c>
    </row>
    <row r="191" spans="1:7" ht="47.25">
      <c r="A191" s="8" t="s">
        <v>60</v>
      </c>
      <c r="B191" s="8" t="s">
        <v>483</v>
      </c>
      <c r="C191" s="8" t="s">
        <v>76</v>
      </c>
      <c r="D191" s="16" t="s">
        <v>484</v>
      </c>
      <c r="E191" s="14">
        <f>E192</f>
        <v>677.9</v>
      </c>
      <c r="F191" s="14">
        <f t="shared" ref="F191:G191" si="84">F192</f>
        <v>0</v>
      </c>
      <c r="G191" s="14">
        <f t="shared" si="84"/>
        <v>0</v>
      </c>
    </row>
    <row r="192" spans="1:7" ht="47.25">
      <c r="A192" s="8" t="s">
        <v>60</v>
      </c>
      <c r="B192" s="8" t="s">
        <v>483</v>
      </c>
      <c r="C192" s="8" t="s">
        <v>79</v>
      </c>
      <c r="D192" s="16" t="s">
        <v>302</v>
      </c>
      <c r="E192" s="14">
        <f>№4!F158</f>
        <v>677.9</v>
      </c>
      <c r="F192" s="14">
        <f>№4!G158</f>
        <v>0</v>
      </c>
      <c r="G192" s="14">
        <f>№4!H158</f>
        <v>0</v>
      </c>
    </row>
    <row r="193" spans="1:7" ht="15.75">
      <c r="A193" s="8" t="s">
        <v>60</v>
      </c>
      <c r="B193" s="8" t="s">
        <v>205</v>
      </c>
      <c r="C193" s="8" t="s">
        <v>76</v>
      </c>
      <c r="D193" s="16" t="s">
        <v>150</v>
      </c>
      <c r="E193" s="14">
        <f>E194</f>
        <v>11006</v>
      </c>
      <c r="F193" s="14">
        <f t="shared" ref="F193:G193" si="85">F194</f>
        <v>11166</v>
      </c>
      <c r="G193" s="14">
        <f t="shared" si="85"/>
        <v>11250</v>
      </c>
    </row>
    <row r="194" spans="1:7" ht="47.25">
      <c r="A194" s="8" t="s">
        <v>60</v>
      </c>
      <c r="B194" s="8" t="s">
        <v>205</v>
      </c>
      <c r="C194" s="8" t="s">
        <v>79</v>
      </c>
      <c r="D194" s="16" t="s">
        <v>302</v>
      </c>
      <c r="E194" s="14">
        <f>№4!F160</f>
        <v>11006</v>
      </c>
      <c r="F194" s="14">
        <f>№4!G160</f>
        <v>11166</v>
      </c>
      <c r="G194" s="14">
        <f>№4!H160</f>
        <v>11250</v>
      </c>
    </row>
    <row r="195" spans="1:7" ht="31.5">
      <c r="A195" s="8" t="s">
        <v>60</v>
      </c>
      <c r="B195" s="8" t="s">
        <v>206</v>
      </c>
      <c r="C195" s="8" t="s">
        <v>76</v>
      </c>
      <c r="D195" s="16" t="s">
        <v>151</v>
      </c>
      <c r="E195" s="14">
        <f>E196</f>
        <v>952.2</v>
      </c>
      <c r="F195" s="14">
        <f t="shared" ref="F195:G195" si="86">F196</f>
        <v>900</v>
      </c>
      <c r="G195" s="14">
        <f t="shared" si="86"/>
        <v>900</v>
      </c>
    </row>
    <row r="196" spans="1:7" ht="47.25">
      <c r="A196" s="8" t="s">
        <v>60</v>
      </c>
      <c r="B196" s="8" t="s">
        <v>206</v>
      </c>
      <c r="C196" s="8" t="s">
        <v>79</v>
      </c>
      <c r="D196" s="16" t="s">
        <v>302</v>
      </c>
      <c r="E196" s="14">
        <f>№4!F162</f>
        <v>952.2</v>
      </c>
      <c r="F196" s="14">
        <f>№4!G162</f>
        <v>900</v>
      </c>
      <c r="G196" s="14">
        <f>№4!H162</f>
        <v>900</v>
      </c>
    </row>
    <row r="197" spans="1:7" ht="31.5">
      <c r="A197" s="8" t="s">
        <v>60</v>
      </c>
      <c r="B197" s="8" t="s">
        <v>207</v>
      </c>
      <c r="C197" s="8" t="s">
        <v>76</v>
      </c>
      <c r="D197" s="16" t="s">
        <v>152</v>
      </c>
      <c r="E197" s="14">
        <f>E198</f>
        <v>1625.1</v>
      </c>
      <c r="F197" s="14">
        <f t="shared" ref="F197:G197" si="87">F198</f>
        <v>1625.1</v>
      </c>
      <c r="G197" s="14">
        <f t="shared" si="87"/>
        <v>1795.4</v>
      </c>
    </row>
    <row r="198" spans="1:7" ht="47.25">
      <c r="A198" s="8" t="s">
        <v>60</v>
      </c>
      <c r="B198" s="8" t="s">
        <v>207</v>
      </c>
      <c r="C198" s="8" t="s">
        <v>79</v>
      </c>
      <c r="D198" s="16" t="s">
        <v>302</v>
      </c>
      <c r="E198" s="14">
        <f>№4!F164</f>
        <v>1625.1</v>
      </c>
      <c r="F198" s="14">
        <f>№4!G164</f>
        <v>1625.1</v>
      </c>
      <c r="G198" s="14">
        <f>№4!H164</f>
        <v>1795.4</v>
      </c>
    </row>
    <row r="199" spans="1:7" ht="31.5">
      <c r="A199" s="8" t="s">
        <v>60</v>
      </c>
      <c r="B199" s="8" t="s">
        <v>208</v>
      </c>
      <c r="C199" s="8" t="s">
        <v>76</v>
      </c>
      <c r="D199" s="16" t="s">
        <v>355</v>
      </c>
      <c r="E199" s="14">
        <f>E200</f>
        <v>145.9</v>
      </c>
      <c r="F199" s="14">
        <f t="shared" ref="F199:G199" si="88">F200</f>
        <v>145.9</v>
      </c>
      <c r="G199" s="14">
        <f t="shared" si="88"/>
        <v>145.9</v>
      </c>
    </row>
    <row r="200" spans="1:7" ht="47.25">
      <c r="A200" s="8" t="s">
        <v>60</v>
      </c>
      <c r="B200" s="8" t="s">
        <v>208</v>
      </c>
      <c r="C200" s="8" t="s">
        <v>79</v>
      </c>
      <c r="D200" s="16" t="s">
        <v>302</v>
      </c>
      <c r="E200" s="14">
        <f>№4!F166</f>
        <v>145.9</v>
      </c>
      <c r="F200" s="14">
        <f>№4!G166</f>
        <v>145.9</v>
      </c>
      <c r="G200" s="14">
        <f>№4!H166</f>
        <v>145.9</v>
      </c>
    </row>
    <row r="201" spans="1:7" ht="47.25">
      <c r="A201" s="8" t="s">
        <v>60</v>
      </c>
      <c r="B201" s="8" t="s">
        <v>505</v>
      </c>
      <c r="C201" s="8" t="s">
        <v>76</v>
      </c>
      <c r="D201" s="16" t="s">
        <v>506</v>
      </c>
      <c r="E201" s="14">
        <f>E202</f>
        <v>258</v>
      </c>
      <c r="F201" s="14">
        <f t="shared" ref="F201:G201" si="89">F202</f>
        <v>0</v>
      </c>
      <c r="G201" s="14">
        <f t="shared" si="89"/>
        <v>0</v>
      </c>
    </row>
    <row r="202" spans="1:7" ht="47.25">
      <c r="A202" s="8" t="s">
        <v>60</v>
      </c>
      <c r="B202" s="8" t="s">
        <v>505</v>
      </c>
      <c r="C202" s="8" t="s">
        <v>79</v>
      </c>
      <c r="D202" s="16" t="s">
        <v>302</v>
      </c>
      <c r="E202" s="14">
        <f>№4!F168</f>
        <v>258</v>
      </c>
      <c r="F202" s="14">
        <f>№4!G168</f>
        <v>0</v>
      </c>
      <c r="G202" s="14">
        <f>№4!H168</f>
        <v>0</v>
      </c>
    </row>
    <row r="203" spans="1:7" ht="78.75">
      <c r="A203" s="8" t="s">
        <v>60</v>
      </c>
      <c r="B203" s="8" t="s">
        <v>356</v>
      </c>
      <c r="C203" s="8" t="s">
        <v>76</v>
      </c>
      <c r="D203" s="16" t="s">
        <v>357</v>
      </c>
      <c r="E203" s="14">
        <f>E204</f>
        <v>4457.3999999999996</v>
      </c>
      <c r="F203" s="14">
        <f t="shared" ref="F203:G203" si="90">F204</f>
        <v>0</v>
      </c>
      <c r="G203" s="14">
        <f t="shared" si="90"/>
        <v>0</v>
      </c>
    </row>
    <row r="204" spans="1:7" ht="47.25">
      <c r="A204" s="8" t="s">
        <v>60</v>
      </c>
      <c r="B204" s="8" t="s">
        <v>356</v>
      </c>
      <c r="C204" s="8" t="s">
        <v>79</v>
      </c>
      <c r="D204" s="16" t="s">
        <v>302</v>
      </c>
      <c r="E204" s="14">
        <f>№4!F170</f>
        <v>4457.3999999999996</v>
      </c>
      <c r="F204" s="14">
        <f>№4!G170</f>
        <v>0</v>
      </c>
      <c r="G204" s="14">
        <f>№4!H170</f>
        <v>0</v>
      </c>
    </row>
    <row r="205" spans="1:7" ht="31.5">
      <c r="A205" s="8" t="s">
        <v>60</v>
      </c>
      <c r="B205" s="8" t="s">
        <v>277</v>
      </c>
      <c r="C205" s="8" t="s">
        <v>76</v>
      </c>
      <c r="D205" s="16" t="s">
        <v>358</v>
      </c>
      <c r="E205" s="14">
        <f>E206</f>
        <v>0</v>
      </c>
      <c r="F205" s="14">
        <f t="shared" ref="F205:G205" si="91">F206</f>
        <v>258</v>
      </c>
      <c r="G205" s="14">
        <f t="shared" si="91"/>
        <v>258</v>
      </c>
    </row>
    <row r="206" spans="1:7" ht="47.25">
      <c r="A206" s="8" t="s">
        <v>60</v>
      </c>
      <c r="B206" s="8" t="s">
        <v>277</v>
      </c>
      <c r="C206" s="8" t="s">
        <v>79</v>
      </c>
      <c r="D206" s="16" t="s">
        <v>302</v>
      </c>
      <c r="E206" s="14">
        <f>№4!F172</f>
        <v>0</v>
      </c>
      <c r="F206" s="14">
        <f>№4!G172</f>
        <v>258</v>
      </c>
      <c r="G206" s="14">
        <f>№4!H172</f>
        <v>258</v>
      </c>
    </row>
    <row r="207" spans="1:7" ht="47.25">
      <c r="A207" s="8" t="s">
        <v>60</v>
      </c>
      <c r="B207" s="8" t="s">
        <v>486</v>
      </c>
      <c r="C207" s="8" t="s">
        <v>76</v>
      </c>
      <c r="D207" s="16" t="s">
        <v>485</v>
      </c>
      <c r="E207" s="14">
        <f>E208</f>
        <v>1053.0999999999999</v>
      </c>
      <c r="F207" s="14">
        <f t="shared" ref="F207:G207" si="92">F208</f>
        <v>0</v>
      </c>
      <c r="G207" s="14">
        <f t="shared" si="92"/>
        <v>0</v>
      </c>
    </row>
    <row r="208" spans="1:7" ht="47.25">
      <c r="A208" s="8" t="s">
        <v>60</v>
      </c>
      <c r="B208" s="8" t="s">
        <v>486</v>
      </c>
      <c r="C208" s="8" t="s">
        <v>79</v>
      </c>
      <c r="D208" s="16" t="s">
        <v>302</v>
      </c>
      <c r="E208" s="14">
        <f>№4!F174</f>
        <v>1053.0999999999999</v>
      </c>
      <c r="F208" s="14">
        <f>№4!G174</f>
        <v>0</v>
      </c>
      <c r="G208" s="14">
        <f>№4!H174</f>
        <v>0</v>
      </c>
    </row>
    <row r="209" spans="1:7" ht="47.25">
      <c r="A209" s="8" t="s">
        <v>60</v>
      </c>
      <c r="B209" s="8" t="s">
        <v>209</v>
      </c>
      <c r="C209" s="8" t="s">
        <v>76</v>
      </c>
      <c r="D209" s="16" t="s">
        <v>153</v>
      </c>
      <c r="E209" s="14">
        <f>E210</f>
        <v>765.8</v>
      </c>
      <c r="F209" s="14">
        <f t="shared" ref="F209:G209" si="93">F210</f>
        <v>265.8</v>
      </c>
      <c r="G209" s="14">
        <f t="shared" si="93"/>
        <v>304</v>
      </c>
    </row>
    <row r="210" spans="1:7" ht="47.25">
      <c r="A210" s="8" t="s">
        <v>60</v>
      </c>
      <c r="B210" s="8" t="s">
        <v>209</v>
      </c>
      <c r="C210" s="8" t="s">
        <v>79</v>
      </c>
      <c r="D210" s="16" t="s">
        <v>302</v>
      </c>
      <c r="E210" s="14">
        <f>№4!F175</f>
        <v>765.8</v>
      </c>
      <c r="F210" s="14">
        <f>№4!G175</f>
        <v>265.8</v>
      </c>
      <c r="G210" s="14">
        <f>№4!H175</f>
        <v>304</v>
      </c>
    </row>
    <row r="211" spans="1:7" ht="15.75">
      <c r="A211" s="9" t="s">
        <v>46</v>
      </c>
      <c r="B211" s="9" t="s">
        <v>76</v>
      </c>
      <c r="C211" s="9" t="s">
        <v>76</v>
      </c>
      <c r="D211" s="10" t="s">
        <v>37</v>
      </c>
      <c r="E211" s="11">
        <f>E212+E225+E252+E275+E302</f>
        <v>456061.2</v>
      </c>
      <c r="F211" s="11">
        <f>F212+F225+F252+F275+F302</f>
        <v>439427.70000000007</v>
      </c>
      <c r="G211" s="11">
        <f>G212+G225+G252+G275+G302</f>
        <v>434067.50000000006</v>
      </c>
    </row>
    <row r="212" spans="1:7" ht="15.75">
      <c r="A212" s="8" t="s">
        <v>61</v>
      </c>
      <c r="B212" s="8" t="s">
        <v>76</v>
      </c>
      <c r="C212" s="8" t="s">
        <v>76</v>
      </c>
      <c r="D212" s="16" t="s">
        <v>15</v>
      </c>
      <c r="E212" s="14">
        <f>E213</f>
        <v>158911</v>
      </c>
      <c r="F212" s="14">
        <f t="shared" ref="F212:G212" si="94">F213</f>
        <v>158555.50000000003</v>
      </c>
      <c r="G212" s="14">
        <f t="shared" si="94"/>
        <v>154510.1</v>
      </c>
    </row>
    <row r="213" spans="1:7" ht="63">
      <c r="A213" s="8" t="s">
        <v>61</v>
      </c>
      <c r="B213" s="8" t="s">
        <v>248</v>
      </c>
      <c r="C213" s="8" t="s">
        <v>76</v>
      </c>
      <c r="D213" s="16" t="s">
        <v>359</v>
      </c>
      <c r="E213" s="14">
        <f>E214</f>
        <v>158911</v>
      </c>
      <c r="F213" s="14">
        <f t="shared" ref="F213:G213" si="95">F214</f>
        <v>158555.50000000003</v>
      </c>
      <c r="G213" s="14">
        <f t="shared" si="95"/>
        <v>154510.1</v>
      </c>
    </row>
    <row r="214" spans="1:7" ht="47.25">
      <c r="A214" s="8" t="s">
        <v>61</v>
      </c>
      <c r="B214" s="8" t="s">
        <v>249</v>
      </c>
      <c r="C214" s="8" t="s">
        <v>76</v>
      </c>
      <c r="D214" s="16" t="s">
        <v>94</v>
      </c>
      <c r="E214" s="14">
        <f>E215+E217+E219+E221+E223</f>
        <v>158911</v>
      </c>
      <c r="F214" s="14">
        <f t="shared" ref="F214:G214" si="96">F215+F217+F219+F221+F223</f>
        <v>158555.50000000003</v>
      </c>
      <c r="G214" s="14">
        <f t="shared" si="96"/>
        <v>154510.1</v>
      </c>
    </row>
    <row r="215" spans="1:7" ht="94.5">
      <c r="A215" s="20" t="s">
        <v>61</v>
      </c>
      <c r="B215" s="18" t="s">
        <v>265</v>
      </c>
      <c r="C215" s="18"/>
      <c r="D215" s="15" t="s">
        <v>96</v>
      </c>
      <c r="E215" s="14">
        <f>E216</f>
        <v>86119</v>
      </c>
      <c r="F215" s="14">
        <f t="shared" ref="F215:G215" si="97">F216</f>
        <v>86119</v>
      </c>
      <c r="G215" s="14">
        <f t="shared" si="97"/>
        <v>86119</v>
      </c>
    </row>
    <row r="216" spans="1:7" ht="47.25">
      <c r="A216" s="20" t="s">
        <v>61</v>
      </c>
      <c r="B216" s="18" t="s">
        <v>265</v>
      </c>
      <c r="C216" s="1">
        <v>600</v>
      </c>
      <c r="D216" s="15" t="s">
        <v>97</v>
      </c>
      <c r="E216" s="14">
        <f>№4!F424</f>
        <v>86119</v>
      </c>
      <c r="F216" s="14">
        <f>№4!G424</f>
        <v>86119</v>
      </c>
      <c r="G216" s="14">
        <f>№4!H424</f>
        <v>86119</v>
      </c>
    </row>
    <row r="217" spans="1:7" ht="63">
      <c r="A217" s="20" t="s">
        <v>61</v>
      </c>
      <c r="B217" s="18" t="s">
        <v>262</v>
      </c>
      <c r="C217" s="18"/>
      <c r="D217" s="25" t="s">
        <v>95</v>
      </c>
      <c r="E217" s="14">
        <f>E218</f>
        <v>68391.100000000006</v>
      </c>
      <c r="F217" s="14">
        <f t="shared" ref="F217:G217" si="98">F218</f>
        <v>68391.100000000006</v>
      </c>
      <c r="G217" s="14">
        <f t="shared" si="98"/>
        <v>68391.100000000006</v>
      </c>
    </row>
    <row r="218" spans="1:7" ht="47.25">
      <c r="A218" s="20" t="s">
        <v>61</v>
      </c>
      <c r="B218" s="18" t="s">
        <v>262</v>
      </c>
      <c r="C218" s="1">
        <v>600</v>
      </c>
      <c r="D218" s="15" t="s">
        <v>97</v>
      </c>
      <c r="E218" s="14">
        <f>№4!F426</f>
        <v>68391.100000000006</v>
      </c>
      <c r="F218" s="14">
        <f>№4!G426</f>
        <v>68391.100000000006</v>
      </c>
      <c r="G218" s="14">
        <f>№4!H426</f>
        <v>68391.100000000006</v>
      </c>
    </row>
    <row r="219" spans="1:7" ht="47.25">
      <c r="A219" s="8" t="s">
        <v>61</v>
      </c>
      <c r="B219" s="8" t="s">
        <v>263</v>
      </c>
      <c r="C219" s="8" t="s">
        <v>76</v>
      </c>
      <c r="D219" s="16" t="s">
        <v>450</v>
      </c>
      <c r="E219" s="14">
        <f>E220</f>
        <v>2625.1</v>
      </c>
      <c r="F219" s="14">
        <f t="shared" ref="F219:G219" si="99">F220</f>
        <v>556.70000000000005</v>
      </c>
      <c r="G219" s="14">
        <f t="shared" si="99"/>
        <v>0</v>
      </c>
    </row>
    <row r="220" spans="1:7" ht="47.25">
      <c r="A220" s="8" t="s">
        <v>61</v>
      </c>
      <c r="B220" s="8" t="s">
        <v>263</v>
      </c>
      <c r="C220" s="8" t="s">
        <v>373</v>
      </c>
      <c r="D220" s="16" t="s">
        <v>374</v>
      </c>
      <c r="E220" s="14">
        <f>№4!F428</f>
        <v>2625.1</v>
      </c>
      <c r="F220" s="14">
        <f>№4!G428</f>
        <v>556.70000000000005</v>
      </c>
      <c r="G220" s="14">
        <f>№4!H428</f>
        <v>0</v>
      </c>
    </row>
    <row r="221" spans="1:7" ht="63">
      <c r="A221" s="8" t="s">
        <v>61</v>
      </c>
      <c r="B221" s="8" t="s">
        <v>264</v>
      </c>
      <c r="C221" s="8" t="s">
        <v>76</v>
      </c>
      <c r="D221" s="16" t="s">
        <v>101</v>
      </c>
      <c r="E221" s="14">
        <f>E222</f>
        <v>1685.5</v>
      </c>
      <c r="F221" s="14">
        <f t="shared" ref="F221:G221" si="100">F222</f>
        <v>3488.7</v>
      </c>
      <c r="G221" s="14">
        <f t="shared" si="100"/>
        <v>0</v>
      </c>
    </row>
    <row r="222" spans="1:7" ht="47.25">
      <c r="A222" s="8" t="s">
        <v>61</v>
      </c>
      <c r="B222" s="8" t="s">
        <v>264</v>
      </c>
      <c r="C222" s="8" t="s">
        <v>373</v>
      </c>
      <c r="D222" s="16" t="s">
        <v>374</v>
      </c>
      <c r="E222" s="14">
        <f>№4!F430</f>
        <v>1685.5</v>
      </c>
      <c r="F222" s="14">
        <f>№4!G430</f>
        <v>3488.7</v>
      </c>
      <c r="G222" s="14">
        <f>№4!H430</f>
        <v>0</v>
      </c>
    </row>
    <row r="223" spans="1:7" ht="94.5">
      <c r="A223" s="8" t="s">
        <v>61</v>
      </c>
      <c r="B223" s="8" t="s">
        <v>490</v>
      </c>
      <c r="C223" s="8" t="s">
        <v>76</v>
      </c>
      <c r="D223" s="16" t="s">
        <v>491</v>
      </c>
      <c r="E223" s="14">
        <f>E224</f>
        <v>90.3</v>
      </c>
      <c r="F223" s="14">
        <f t="shared" ref="F223:G223" si="101">F224</f>
        <v>0</v>
      </c>
      <c r="G223" s="14">
        <f t="shared" si="101"/>
        <v>0</v>
      </c>
    </row>
    <row r="224" spans="1:7" ht="47.25">
      <c r="A224" s="8" t="s">
        <v>61</v>
      </c>
      <c r="B224" s="8" t="s">
        <v>490</v>
      </c>
      <c r="C224" s="8" t="s">
        <v>373</v>
      </c>
      <c r="D224" s="16" t="s">
        <v>374</v>
      </c>
      <c r="E224" s="14">
        <f>№4!F432</f>
        <v>90.3</v>
      </c>
      <c r="F224" s="14">
        <f>№4!G432</f>
        <v>0</v>
      </c>
      <c r="G224" s="14">
        <f>№4!H432</f>
        <v>0</v>
      </c>
    </row>
    <row r="225" spans="1:7" ht="15.75">
      <c r="A225" s="8" t="s">
        <v>62</v>
      </c>
      <c r="B225" s="8" t="s">
        <v>76</v>
      </c>
      <c r="C225" s="8" t="s">
        <v>76</v>
      </c>
      <c r="D225" s="16" t="s">
        <v>16</v>
      </c>
      <c r="E225" s="14">
        <f>E226</f>
        <v>236836.8</v>
      </c>
      <c r="F225" s="14">
        <f t="shared" ref="F225:G226" si="102">F226</f>
        <v>224831.00000000003</v>
      </c>
      <c r="G225" s="14">
        <f t="shared" si="102"/>
        <v>224173.80000000002</v>
      </c>
    </row>
    <row r="226" spans="1:7" ht="63">
      <c r="A226" s="8" t="s">
        <v>62</v>
      </c>
      <c r="B226" s="8" t="s">
        <v>248</v>
      </c>
      <c r="C226" s="8" t="s">
        <v>76</v>
      </c>
      <c r="D226" s="16" t="s">
        <v>359</v>
      </c>
      <c r="E226" s="14">
        <f>E227</f>
        <v>236836.8</v>
      </c>
      <c r="F226" s="14">
        <f t="shared" si="102"/>
        <v>224831.00000000003</v>
      </c>
      <c r="G226" s="14">
        <f t="shared" si="102"/>
        <v>224173.80000000002</v>
      </c>
    </row>
    <row r="227" spans="1:7" ht="47.25">
      <c r="A227" s="8" t="s">
        <v>62</v>
      </c>
      <c r="B227" s="8" t="s">
        <v>249</v>
      </c>
      <c r="C227" s="8" t="s">
        <v>76</v>
      </c>
      <c r="D227" s="16" t="s">
        <v>94</v>
      </c>
      <c r="E227" s="14">
        <f>E232+E234+E236+E242+E244+E250+E246+E240+E248+E238+E228+E230</f>
        <v>236836.8</v>
      </c>
      <c r="F227" s="14">
        <f t="shared" ref="F227:G227" si="103">F232+F234+F236+F242+F244+F250+F246+F240+F248+F238+F228+F230</f>
        <v>224831.00000000003</v>
      </c>
      <c r="G227" s="14">
        <f t="shared" si="103"/>
        <v>224173.80000000002</v>
      </c>
    </row>
    <row r="228" spans="1:7" ht="78.75">
      <c r="A228" s="20" t="s">
        <v>62</v>
      </c>
      <c r="B228" s="18" t="s">
        <v>521</v>
      </c>
      <c r="C228" s="18"/>
      <c r="D228" s="13" t="s">
        <v>522</v>
      </c>
      <c r="E228" s="14">
        <f>E229</f>
        <v>4212.5</v>
      </c>
      <c r="F228" s="14">
        <f t="shared" ref="F228:G228" si="104">F229</f>
        <v>0</v>
      </c>
      <c r="G228" s="14">
        <f t="shared" si="104"/>
        <v>0</v>
      </c>
    </row>
    <row r="229" spans="1:7" ht="47.25">
      <c r="A229" s="20" t="s">
        <v>62</v>
      </c>
      <c r="B229" s="18" t="s">
        <v>521</v>
      </c>
      <c r="C229" s="1">
        <v>600</v>
      </c>
      <c r="D229" s="25" t="s">
        <v>97</v>
      </c>
      <c r="E229" s="14">
        <f>№4!F438</f>
        <v>4212.5</v>
      </c>
      <c r="F229" s="14">
        <f>№4!G438</f>
        <v>0</v>
      </c>
      <c r="G229" s="14">
        <f>№4!H438</f>
        <v>0</v>
      </c>
    </row>
    <row r="230" spans="1:7" ht="78.75">
      <c r="A230" s="20" t="s">
        <v>62</v>
      </c>
      <c r="B230" s="18" t="s">
        <v>525</v>
      </c>
      <c r="C230" s="18"/>
      <c r="D230" s="16" t="s">
        <v>526</v>
      </c>
      <c r="E230" s="14">
        <f>E231</f>
        <v>5153.8999999999996</v>
      </c>
      <c r="F230" s="14">
        <f t="shared" ref="F230:G230" si="105">F231</f>
        <v>0</v>
      </c>
      <c r="G230" s="14">
        <f t="shared" si="105"/>
        <v>0</v>
      </c>
    </row>
    <row r="231" spans="1:7" ht="47.25">
      <c r="A231" s="20" t="s">
        <v>62</v>
      </c>
      <c r="B231" s="18" t="s">
        <v>525</v>
      </c>
      <c r="C231" s="1">
        <v>600</v>
      </c>
      <c r="D231" s="25" t="s">
        <v>97</v>
      </c>
      <c r="E231" s="14">
        <f>№4!F440</f>
        <v>5153.8999999999996</v>
      </c>
      <c r="F231" s="14">
        <f>№4!G440</f>
        <v>0</v>
      </c>
      <c r="G231" s="14">
        <f>№4!H440</f>
        <v>0</v>
      </c>
    </row>
    <row r="232" spans="1:7" ht="180.6" customHeight="1">
      <c r="A232" s="20" t="s">
        <v>62</v>
      </c>
      <c r="B232" s="18" t="s">
        <v>271</v>
      </c>
      <c r="C232" s="18"/>
      <c r="D232" s="25" t="s">
        <v>109</v>
      </c>
      <c r="E232" s="14">
        <f>E233</f>
        <v>176653</v>
      </c>
      <c r="F232" s="14">
        <f t="shared" ref="F232:G232" si="106">F233</f>
        <v>176653</v>
      </c>
      <c r="G232" s="14">
        <f t="shared" si="106"/>
        <v>176653</v>
      </c>
    </row>
    <row r="233" spans="1:7" ht="58.9" customHeight="1">
      <c r="A233" s="20" t="s">
        <v>62</v>
      </c>
      <c r="B233" s="18" t="s">
        <v>271</v>
      </c>
      <c r="C233" s="1">
        <v>600</v>
      </c>
      <c r="D233" s="25" t="s">
        <v>97</v>
      </c>
      <c r="E233" s="14">
        <f>№4!F442</f>
        <v>176653</v>
      </c>
      <c r="F233" s="14">
        <f>№4!G442</f>
        <v>176653</v>
      </c>
      <c r="G233" s="14">
        <f>№4!H442</f>
        <v>176653</v>
      </c>
    </row>
    <row r="234" spans="1:7" ht="108.6" customHeight="1">
      <c r="A234" s="20" t="s">
        <v>62</v>
      </c>
      <c r="B234" s="18" t="s">
        <v>266</v>
      </c>
      <c r="C234" s="18"/>
      <c r="D234" s="25" t="s">
        <v>98</v>
      </c>
      <c r="E234" s="14">
        <f>E235</f>
        <v>38502.6</v>
      </c>
      <c r="F234" s="14">
        <f t="shared" ref="F234:G234" si="107">F235</f>
        <v>38502.6</v>
      </c>
      <c r="G234" s="14">
        <f t="shared" si="107"/>
        <v>38502.6</v>
      </c>
    </row>
    <row r="235" spans="1:7" ht="47.25">
      <c r="A235" s="20" t="s">
        <v>62</v>
      </c>
      <c r="B235" s="18" t="s">
        <v>266</v>
      </c>
      <c r="C235" s="1">
        <v>600</v>
      </c>
      <c r="D235" s="15" t="s">
        <v>97</v>
      </c>
      <c r="E235" s="14">
        <f>№4!F444</f>
        <v>38502.6</v>
      </c>
      <c r="F235" s="14">
        <f>№4!G444</f>
        <v>38502.6</v>
      </c>
      <c r="G235" s="14">
        <f>№4!H444</f>
        <v>38502.6</v>
      </c>
    </row>
    <row r="236" spans="1:7" ht="47.25">
      <c r="A236" s="8" t="s">
        <v>62</v>
      </c>
      <c r="B236" s="8" t="s">
        <v>269</v>
      </c>
      <c r="C236" s="8" t="s">
        <v>76</v>
      </c>
      <c r="D236" s="16" t="s">
        <v>453</v>
      </c>
      <c r="E236" s="14">
        <f>E237</f>
        <v>0</v>
      </c>
      <c r="F236" s="14">
        <f t="shared" ref="F236:G236" si="108">F237</f>
        <v>657.2</v>
      </c>
      <c r="G236" s="14">
        <f t="shared" si="108"/>
        <v>0</v>
      </c>
    </row>
    <row r="237" spans="1:7" ht="47.25">
      <c r="A237" s="8" t="s">
        <v>62</v>
      </c>
      <c r="B237" s="8" t="s">
        <v>269</v>
      </c>
      <c r="C237" s="8" t="s">
        <v>373</v>
      </c>
      <c r="D237" s="16" t="s">
        <v>374</v>
      </c>
      <c r="E237" s="14">
        <f>№4!F446</f>
        <v>0</v>
      </c>
      <c r="F237" s="14">
        <f>№4!G446</f>
        <v>657.2</v>
      </c>
      <c r="G237" s="14">
        <f>№4!H446</f>
        <v>0</v>
      </c>
    </row>
    <row r="238" spans="1:7" ht="63">
      <c r="A238" s="8" t="s">
        <v>62</v>
      </c>
      <c r="B238" s="8" t="s">
        <v>511</v>
      </c>
      <c r="C238" s="8" t="s">
        <v>76</v>
      </c>
      <c r="D238" s="16" t="s">
        <v>102</v>
      </c>
      <c r="E238" s="14">
        <f>E239</f>
        <v>173.2</v>
      </c>
      <c r="F238" s="14">
        <f t="shared" ref="F238:G238" si="109">F239</f>
        <v>0</v>
      </c>
      <c r="G238" s="14">
        <f t="shared" si="109"/>
        <v>0</v>
      </c>
    </row>
    <row r="239" spans="1:7" ht="47.25">
      <c r="A239" s="8" t="s">
        <v>62</v>
      </c>
      <c r="B239" s="8" t="s">
        <v>511</v>
      </c>
      <c r="C239" s="8" t="s">
        <v>373</v>
      </c>
      <c r="D239" s="16" t="s">
        <v>374</v>
      </c>
      <c r="E239" s="14">
        <f>№4!F448</f>
        <v>173.2</v>
      </c>
      <c r="F239" s="14">
        <f>№4!G448</f>
        <v>0</v>
      </c>
      <c r="G239" s="14">
        <f>№4!H448</f>
        <v>0</v>
      </c>
    </row>
    <row r="240" spans="1:7" ht="31.5">
      <c r="A240" s="8" t="s">
        <v>62</v>
      </c>
      <c r="B240" s="8" t="s">
        <v>492</v>
      </c>
      <c r="C240" s="8" t="s">
        <v>76</v>
      </c>
      <c r="D240" s="16" t="s">
        <v>493</v>
      </c>
      <c r="E240" s="14">
        <f>E241</f>
        <v>735.3</v>
      </c>
      <c r="F240" s="14">
        <f t="shared" ref="F240:G240" si="110">F241</f>
        <v>0</v>
      </c>
      <c r="G240" s="14">
        <f t="shared" si="110"/>
        <v>0</v>
      </c>
    </row>
    <row r="241" spans="1:7" ht="47.25">
      <c r="A241" s="8" t="s">
        <v>62</v>
      </c>
      <c r="B241" s="8" t="s">
        <v>492</v>
      </c>
      <c r="C241" s="8" t="s">
        <v>373</v>
      </c>
      <c r="D241" s="16" t="s">
        <v>374</v>
      </c>
      <c r="E241" s="14">
        <f>№4!F450</f>
        <v>735.3</v>
      </c>
      <c r="F241" s="14">
        <f>№4!G450</f>
        <v>0</v>
      </c>
      <c r="G241" s="14">
        <f>№4!H450</f>
        <v>0</v>
      </c>
    </row>
    <row r="242" spans="1:7" ht="63">
      <c r="A242" s="8" t="s">
        <v>62</v>
      </c>
      <c r="B242" s="8" t="s">
        <v>270</v>
      </c>
      <c r="C242" s="8" t="s">
        <v>76</v>
      </c>
      <c r="D242" s="16" t="s">
        <v>103</v>
      </c>
      <c r="E242" s="14">
        <f>E243</f>
        <v>4414</v>
      </c>
      <c r="F242" s="14">
        <f t="shared" ref="F242:G242" si="111">F243</f>
        <v>5313.1</v>
      </c>
      <c r="G242" s="14">
        <f t="shared" si="111"/>
        <v>5313.1</v>
      </c>
    </row>
    <row r="243" spans="1:7" ht="47.25">
      <c r="A243" s="8" t="s">
        <v>62</v>
      </c>
      <c r="B243" s="8" t="s">
        <v>270</v>
      </c>
      <c r="C243" s="8" t="s">
        <v>373</v>
      </c>
      <c r="D243" s="16" t="s">
        <v>374</v>
      </c>
      <c r="E243" s="14">
        <f>№4!F452</f>
        <v>4414</v>
      </c>
      <c r="F243" s="14">
        <f>№4!G452</f>
        <v>5313.1</v>
      </c>
      <c r="G243" s="14">
        <f>№4!H452</f>
        <v>5313.1</v>
      </c>
    </row>
    <row r="244" spans="1:7" ht="63">
      <c r="A244" s="8" t="s">
        <v>62</v>
      </c>
      <c r="B244" s="8" t="s">
        <v>280</v>
      </c>
      <c r="C244" s="8" t="s">
        <v>76</v>
      </c>
      <c r="D244" s="16" t="s">
        <v>102</v>
      </c>
      <c r="E244" s="14">
        <f>E245</f>
        <v>1317.8</v>
      </c>
      <c r="F244" s="14">
        <f t="shared" ref="F244:G244" si="112">F245</f>
        <v>0</v>
      </c>
      <c r="G244" s="14">
        <f t="shared" si="112"/>
        <v>0</v>
      </c>
    </row>
    <row r="245" spans="1:7" ht="47.25">
      <c r="A245" s="8" t="s">
        <v>62</v>
      </c>
      <c r="B245" s="8" t="s">
        <v>280</v>
      </c>
      <c r="C245" s="8" t="s">
        <v>373</v>
      </c>
      <c r="D245" s="16" t="s">
        <v>374</v>
      </c>
      <c r="E245" s="14">
        <f>№4!F454</f>
        <v>1317.8</v>
      </c>
      <c r="F245" s="14">
        <f>№4!G454</f>
        <v>0</v>
      </c>
      <c r="G245" s="14">
        <f>№4!H454</f>
        <v>0</v>
      </c>
    </row>
    <row r="246" spans="1:7" ht="78.75">
      <c r="A246" s="8" t="s">
        <v>62</v>
      </c>
      <c r="B246" s="8" t="s">
        <v>473</v>
      </c>
      <c r="C246" s="8" t="s">
        <v>76</v>
      </c>
      <c r="D246" s="16" t="s">
        <v>472</v>
      </c>
      <c r="E246" s="14">
        <f>E247</f>
        <v>1967.3</v>
      </c>
      <c r="F246" s="14">
        <f t="shared" ref="F246:G246" si="113">F247</f>
        <v>0</v>
      </c>
      <c r="G246" s="14">
        <f t="shared" si="113"/>
        <v>0</v>
      </c>
    </row>
    <row r="247" spans="1:7" ht="47.25">
      <c r="A247" s="8" t="s">
        <v>62</v>
      </c>
      <c r="B247" s="8" t="s">
        <v>473</v>
      </c>
      <c r="C247" s="8" t="s">
        <v>373</v>
      </c>
      <c r="D247" s="16" t="s">
        <v>374</v>
      </c>
      <c r="E247" s="14">
        <f>№4!F456</f>
        <v>1967.3</v>
      </c>
      <c r="F247" s="14">
        <f>№4!G456</f>
        <v>0</v>
      </c>
      <c r="G247" s="14">
        <f>№4!H456</f>
        <v>0</v>
      </c>
    </row>
    <row r="248" spans="1:7" ht="63">
      <c r="A248" s="8" t="s">
        <v>62</v>
      </c>
      <c r="B248" s="8" t="s">
        <v>496</v>
      </c>
      <c r="C248" s="8" t="s">
        <v>76</v>
      </c>
      <c r="D248" s="16" t="s">
        <v>497</v>
      </c>
      <c r="E248" s="14">
        <f>E249</f>
        <v>2.1</v>
      </c>
      <c r="F248" s="14">
        <f t="shared" ref="F248:G248" si="114">F249</f>
        <v>0</v>
      </c>
      <c r="G248" s="14">
        <f t="shared" si="114"/>
        <v>0</v>
      </c>
    </row>
    <row r="249" spans="1:7" ht="47.25">
      <c r="A249" s="8" t="s">
        <v>62</v>
      </c>
      <c r="B249" s="8" t="s">
        <v>496</v>
      </c>
      <c r="C249" s="8" t="s">
        <v>373</v>
      </c>
      <c r="D249" s="16" t="s">
        <v>374</v>
      </c>
      <c r="E249" s="14">
        <f>№4!F458</f>
        <v>2.1</v>
      </c>
      <c r="F249" s="14">
        <f>№4!G458</f>
        <v>0</v>
      </c>
      <c r="G249" s="14">
        <f>№4!H458</f>
        <v>0</v>
      </c>
    </row>
    <row r="250" spans="1:7" ht="63">
      <c r="A250" s="20" t="s">
        <v>62</v>
      </c>
      <c r="B250" s="18" t="s">
        <v>267</v>
      </c>
      <c r="C250" s="18"/>
      <c r="D250" s="25" t="s">
        <v>99</v>
      </c>
      <c r="E250" s="14">
        <f>E251</f>
        <v>3705.1</v>
      </c>
      <c r="F250" s="14">
        <f t="shared" ref="F250:G250" si="115">F251</f>
        <v>3705.1</v>
      </c>
      <c r="G250" s="14">
        <f t="shared" si="115"/>
        <v>3705.1</v>
      </c>
    </row>
    <row r="251" spans="1:7" ht="47.25">
      <c r="A251" s="20" t="s">
        <v>62</v>
      </c>
      <c r="B251" s="18" t="s">
        <v>267</v>
      </c>
      <c r="C251" s="1">
        <v>600</v>
      </c>
      <c r="D251" s="15" t="s">
        <v>97</v>
      </c>
      <c r="E251" s="14">
        <f>№4!F461</f>
        <v>3705.1</v>
      </c>
      <c r="F251" s="14">
        <f>№4!G461</f>
        <v>3705.1</v>
      </c>
      <c r="G251" s="14">
        <f>№4!H461</f>
        <v>3705.1</v>
      </c>
    </row>
    <row r="252" spans="1:7" ht="15.75">
      <c r="A252" s="8" t="s">
        <v>290</v>
      </c>
      <c r="B252" s="8" t="s">
        <v>76</v>
      </c>
      <c r="C252" s="8" t="s">
        <v>76</v>
      </c>
      <c r="D252" s="16" t="s">
        <v>291</v>
      </c>
      <c r="E252" s="14">
        <f>E253+E259+E265</f>
        <v>36930.799999999996</v>
      </c>
      <c r="F252" s="14">
        <f t="shared" ref="F252:G252" si="116">F253+F259+F265</f>
        <v>36780.199999999997</v>
      </c>
      <c r="G252" s="14">
        <f t="shared" si="116"/>
        <v>36284.199999999997</v>
      </c>
    </row>
    <row r="253" spans="1:7" ht="63">
      <c r="A253" s="8" t="s">
        <v>290</v>
      </c>
      <c r="B253" s="8" t="s">
        <v>248</v>
      </c>
      <c r="C253" s="8" t="s">
        <v>76</v>
      </c>
      <c r="D253" s="16" t="s">
        <v>359</v>
      </c>
      <c r="E253" s="14">
        <f>E254</f>
        <v>8315.7999999999993</v>
      </c>
      <c r="F253" s="14">
        <f t="shared" ref="F253:G255" si="117">F254</f>
        <v>8282.4</v>
      </c>
      <c r="G253" s="14">
        <f t="shared" si="117"/>
        <v>8282.4</v>
      </c>
    </row>
    <row r="254" spans="1:7" ht="47.25">
      <c r="A254" s="8" t="s">
        <v>290</v>
      </c>
      <c r="B254" s="8" t="s">
        <v>249</v>
      </c>
      <c r="C254" s="8" t="s">
        <v>76</v>
      </c>
      <c r="D254" s="16" t="s">
        <v>94</v>
      </c>
      <c r="E254" s="14">
        <f>E255+E257</f>
        <v>8315.7999999999993</v>
      </c>
      <c r="F254" s="14">
        <f t="shared" ref="F254:G254" si="118">F255+F257</f>
        <v>8282.4</v>
      </c>
      <c r="G254" s="14">
        <f t="shared" si="118"/>
        <v>8282.4</v>
      </c>
    </row>
    <row r="255" spans="1:7" ht="63">
      <c r="A255" s="8" t="s">
        <v>290</v>
      </c>
      <c r="B255" s="18" t="s">
        <v>268</v>
      </c>
      <c r="C255" s="18"/>
      <c r="D255" s="25" t="s">
        <v>100</v>
      </c>
      <c r="E255" s="14">
        <f>E256</f>
        <v>8282.4</v>
      </c>
      <c r="F255" s="14">
        <f t="shared" si="117"/>
        <v>8282.4</v>
      </c>
      <c r="G255" s="14">
        <f t="shared" si="117"/>
        <v>8282.4</v>
      </c>
    </row>
    <row r="256" spans="1:7" ht="47.25">
      <c r="A256" s="8" t="s">
        <v>290</v>
      </c>
      <c r="B256" s="18" t="s">
        <v>268</v>
      </c>
      <c r="C256" s="1">
        <v>600</v>
      </c>
      <c r="D256" s="15" t="s">
        <v>97</v>
      </c>
      <c r="E256" s="14">
        <f>№4!F467</f>
        <v>8282.4</v>
      </c>
      <c r="F256" s="14">
        <f>№4!G467</f>
        <v>8282.4</v>
      </c>
      <c r="G256" s="14">
        <f>№4!H467</f>
        <v>8282.4</v>
      </c>
    </row>
    <row r="257" spans="1:7" ht="78.75">
      <c r="A257" s="8" t="s">
        <v>290</v>
      </c>
      <c r="B257" s="18" t="s">
        <v>494</v>
      </c>
      <c r="C257" s="18"/>
      <c r="D257" s="25" t="s">
        <v>495</v>
      </c>
      <c r="E257" s="14">
        <f>E258</f>
        <v>33.4</v>
      </c>
      <c r="F257" s="14">
        <f t="shared" ref="F257:G257" si="119">F258</f>
        <v>0</v>
      </c>
      <c r="G257" s="14">
        <f t="shared" si="119"/>
        <v>0</v>
      </c>
    </row>
    <row r="258" spans="1:7" ht="47.25">
      <c r="A258" s="8" t="s">
        <v>290</v>
      </c>
      <c r="B258" s="18" t="s">
        <v>494</v>
      </c>
      <c r="C258" s="1">
        <v>600</v>
      </c>
      <c r="D258" s="15" t="s">
        <v>97</v>
      </c>
      <c r="E258" s="14">
        <f>№4!F469</f>
        <v>33.4</v>
      </c>
      <c r="F258" s="14">
        <f>№4!G469</f>
        <v>0</v>
      </c>
      <c r="G258" s="14">
        <f>№4!H469</f>
        <v>0</v>
      </c>
    </row>
    <row r="259" spans="1:7" ht="63">
      <c r="A259" s="17" t="s">
        <v>290</v>
      </c>
      <c r="B259" s="18" t="s">
        <v>210</v>
      </c>
      <c r="C259" s="18"/>
      <c r="D259" s="25" t="s">
        <v>128</v>
      </c>
      <c r="E259" s="14">
        <f>E260</f>
        <v>15486.099999999999</v>
      </c>
      <c r="F259" s="14">
        <f t="shared" ref="F259:G261" si="120">F260</f>
        <v>15444.3</v>
      </c>
      <c r="G259" s="14">
        <f t="shared" si="120"/>
        <v>15444.3</v>
      </c>
    </row>
    <row r="260" spans="1:7" ht="47.25">
      <c r="A260" s="17" t="s">
        <v>290</v>
      </c>
      <c r="B260" s="18" t="s">
        <v>211</v>
      </c>
      <c r="C260" s="18"/>
      <c r="D260" s="25" t="s">
        <v>129</v>
      </c>
      <c r="E260" s="14">
        <f>E261+E263</f>
        <v>15486.099999999999</v>
      </c>
      <c r="F260" s="14">
        <f t="shared" ref="F260:G260" si="121">F261+F263</f>
        <v>15444.3</v>
      </c>
      <c r="G260" s="14">
        <f t="shared" si="121"/>
        <v>15444.3</v>
      </c>
    </row>
    <row r="261" spans="1:7" ht="31.5">
      <c r="A261" s="17" t="s">
        <v>290</v>
      </c>
      <c r="B261" s="18" t="s">
        <v>212</v>
      </c>
      <c r="C261" s="18"/>
      <c r="D261" s="25" t="s">
        <v>157</v>
      </c>
      <c r="E261" s="14">
        <f>E262</f>
        <v>15444.3</v>
      </c>
      <c r="F261" s="14">
        <f t="shared" si="120"/>
        <v>15444.3</v>
      </c>
      <c r="G261" s="14">
        <f t="shared" si="120"/>
        <v>15444.3</v>
      </c>
    </row>
    <row r="262" spans="1:7" ht="47.25">
      <c r="A262" s="17" t="s">
        <v>290</v>
      </c>
      <c r="B262" s="18" t="s">
        <v>212</v>
      </c>
      <c r="C262" s="1">
        <v>600</v>
      </c>
      <c r="D262" s="15" t="s">
        <v>97</v>
      </c>
      <c r="E262" s="14">
        <f>№4!F184</f>
        <v>15444.3</v>
      </c>
      <c r="F262" s="14">
        <f>№4!G184</f>
        <v>15444.3</v>
      </c>
      <c r="G262" s="14">
        <f>№4!H184</f>
        <v>15444.3</v>
      </c>
    </row>
    <row r="263" spans="1:7" ht="31.5">
      <c r="A263" s="17" t="s">
        <v>290</v>
      </c>
      <c r="B263" s="8" t="s">
        <v>518</v>
      </c>
      <c r="C263" s="8" t="s">
        <v>76</v>
      </c>
      <c r="D263" s="16" t="s">
        <v>519</v>
      </c>
      <c r="E263" s="14">
        <f>E264</f>
        <v>41.8</v>
      </c>
      <c r="F263" s="14">
        <f t="shared" ref="F263:G263" si="122">F264</f>
        <v>0</v>
      </c>
      <c r="G263" s="14">
        <f t="shared" si="122"/>
        <v>0</v>
      </c>
    </row>
    <row r="264" spans="1:7" ht="47.25">
      <c r="A264" s="17" t="s">
        <v>290</v>
      </c>
      <c r="B264" s="8" t="s">
        <v>518</v>
      </c>
      <c r="C264" s="8" t="s">
        <v>373</v>
      </c>
      <c r="D264" s="16" t="s">
        <v>374</v>
      </c>
      <c r="E264" s="14">
        <f>№4!F186</f>
        <v>41.8</v>
      </c>
      <c r="F264" s="14">
        <f>№4!G186</f>
        <v>0</v>
      </c>
      <c r="G264" s="14">
        <f>№4!H186</f>
        <v>0</v>
      </c>
    </row>
    <row r="265" spans="1:7" ht="63">
      <c r="A265" s="8" t="s">
        <v>290</v>
      </c>
      <c r="B265" s="8" t="s">
        <v>244</v>
      </c>
      <c r="C265" s="8" t="s">
        <v>76</v>
      </c>
      <c r="D265" s="16" t="s">
        <v>424</v>
      </c>
      <c r="E265" s="14">
        <f>E266</f>
        <v>13128.9</v>
      </c>
      <c r="F265" s="14">
        <f t="shared" ref="F265:G265" si="123">F266</f>
        <v>13053.5</v>
      </c>
      <c r="G265" s="14">
        <f t="shared" si="123"/>
        <v>12557.5</v>
      </c>
    </row>
    <row r="266" spans="1:7" ht="31.5">
      <c r="A266" s="8" t="s">
        <v>290</v>
      </c>
      <c r="B266" s="8" t="s">
        <v>245</v>
      </c>
      <c r="C266" s="8" t="s">
        <v>76</v>
      </c>
      <c r="D266" s="16" t="s">
        <v>118</v>
      </c>
      <c r="E266" s="14">
        <f>E267+E269+E271+E273</f>
        <v>13128.9</v>
      </c>
      <c r="F266" s="14">
        <f t="shared" ref="F266:G266" si="124">F267+F269+F271+F273</f>
        <v>13053.5</v>
      </c>
      <c r="G266" s="14">
        <f t="shared" si="124"/>
        <v>12557.5</v>
      </c>
    </row>
    <row r="267" spans="1:7" ht="78.75">
      <c r="A267" s="20" t="s">
        <v>290</v>
      </c>
      <c r="B267" s="20" t="s">
        <v>246</v>
      </c>
      <c r="C267" s="1"/>
      <c r="D267" s="15" t="s">
        <v>119</v>
      </c>
      <c r="E267" s="14">
        <f>E268</f>
        <v>12517.9</v>
      </c>
      <c r="F267" s="14">
        <f t="shared" ref="F267:G267" si="125">F268</f>
        <v>12517.9</v>
      </c>
      <c r="G267" s="14">
        <f t="shared" si="125"/>
        <v>12517.9</v>
      </c>
    </row>
    <row r="268" spans="1:7" ht="47.25">
      <c r="A268" s="20" t="s">
        <v>290</v>
      </c>
      <c r="B268" s="20" t="s">
        <v>246</v>
      </c>
      <c r="C268" s="1">
        <v>600</v>
      </c>
      <c r="D268" s="15" t="s">
        <v>97</v>
      </c>
      <c r="E268" s="14">
        <f>№4!F350</f>
        <v>12517.9</v>
      </c>
      <c r="F268" s="14">
        <f>№4!G350</f>
        <v>12517.9</v>
      </c>
      <c r="G268" s="14">
        <f>№4!H350</f>
        <v>12517.9</v>
      </c>
    </row>
    <row r="269" spans="1:7" ht="63">
      <c r="A269" s="8" t="s">
        <v>290</v>
      </c>
      <c r="B269" s="8" t="s">
        <v>247</v>
      </c>
      <c r="C269" s="8" t="s">
        <v>76</v>
      </c>
      <c r="D269" s="16" t="s">
        <v>166</v>
      </c>
      <c r="E269" s="14">
        <f>E270</f>
        <v>433.59999999999997</v>
      </c>
      <c r="F269" s="14">
        <v>391.6</v>
      </c>
      <c r="G269" s="14">
        <v>0</v>
      </c>
    </row>
    <row r="270" spans="1:7" ht="47.25">
      <c r="A270" s="8" t="s">
        <v>290</v>
      </c>
      <c r="B270" s="8" t="s">
        <v>247</v>
      </c>
      <c r="C270" s="8" t="s">
        <v>373</v>
      </c>
      <c r="D270" s="16" t="s">
        <v>374</v>
      </c>
      <c r="E270" s="14">
        <f>№4!F352</f>
        <v>433.59999999999997</v>
      </c>
      <c r="F270" s="14">
        <v>391.6</v>
      </c>
      <c r="G270" s="14">
        <v>0</v>
      </c>
    </row>
    <row r="271" spans="1:7" ht="47.25">
      <c r="A271" s="8" t="s">
        <v>290</v>
      </c>
      <c r="B271" s="8" t="s">
        <v>427</v>
      </c>
      <c r="C271" s="8" t="s">
        <v>76</v>
      </c>
      <c r="D271" s="16" t="s">
        <v>428</v>
      </c>
      <c r="E271" s="14">
        <v>144</v>
      </c>
      <c r="F271" s="14">
        <v>144</v>
      </c>
      <c r="G271" s="14">
        <v>39.6</v>
      </c>
    </row>
    <row r="272" spans="1:7" ht="47.25">
      <c r="A272" s="8" t="s">
        <v>290</v>
      </c>
      <c r="B272" s="8" t="s">
        <v>427</v>
      </c>
      <c r="C272" s="8" t="s">
        <v>373</v>
      </c>
      <c r="D272" s="16" t="s">
        <v>374</v>
      </c>
      <c r="E272" s="14">
        <v>144</v>
      </c>
      <c r="F272" s="14">
        <v>144</v>
      </c>
      <c r="G272" s="14">
        <v>39.6</v>
      </c>
    </row>
    <row r="273" spans="1:7" ht="94.5">
      <c r="A273" s="8" t="s">
        <v>290</v>
      </c>
      <c r="B273" s="8" t="s">
        <v>476</v>
      </c>
      <c r="C273" s="8" t="s">
        <v>76</v>
      </c>
      <c r="D273" s="16" t="s">
        <v>475</v>
      </c>
      <c r="E273" s="14">
        <f>E274</f>
        <v>33.4</v>
      </c>
      <c r="F273" s="14">
        <f t="shared" ref="F273:G273" si="126">F274</f>
        <v>0</v>
      </c>
      <c r="G273" s="14">
        <f t="shared" si="126"/>
        <v>0</v>
      </c>
    </row>
    <row r="274" spans="1:7" ht="47.25">
      <c r="A274" s="8" t="s">
        <v>290</v>
      </c>
      <c r="B274" s="8" t="s">
        <v>476</v>
      </c>
      <c r="C274" s="8" t="s">
        <v>373</v>
      </c>
      <c r="D274" s="16" t="s">
        <v>374</v>
      </c>
      <c r="E274" s="14">
        <f>№4!F356</f>
        <v>33.4</v>
      </c>
      <c r="F274" s="14">
        <f>№4!G356</f>
        <v>0</v>
      </c>
      <c r="G274" s="14">
        <f>№4!H356</f>
        <v>0</v>
      </c>
    </row>
    <row r="275" spans="1:7" ht="31.5">
      <c r="A275" s="8" t="s">
        <v>47</v>
      </c>
      <c r="B275" s="8" t="s">
        <v>76</v>
      </c>
      <c r="C275" s="8" t="s">
        <v>76</v>
      </c>
      <c r="D275" s="16" t="s">
        <v>38</v>
      </c>
      <c r="E275" s="14">
        <f>E276</f>
        <v>9454.4</v>
      </c>
      <c r="F275" s="14">
        <f t="shared" ref="F275:G275" si="127">F276</f>
        <v>5332.8</v>
      </c>
      <c r="G275" s="14">
        <f t="shared" si="127"/>
        <v>5171.2</v>
      </c>
    </row>
    <row r="276" spans="1:7" ht="63">
      <c r="A276" s="8" t="s">
        <v>47</v>
      </c>
      <c r="B276" s="8" t="s">
        <v>248</v>
      </c>
      <c r="C276" s="8" t="s">
        <v>76</v>
      </c>
      <c r="D276" s="16" t="s">
        <v>359</v>
      </c>
      <c r="E276" s="14">
        <f>E277+E284+E299</f>
        <v>9454.4</v>
      </c>
      <c r="F276" s="14">
        <f>F277+F284+F299</f>
        <v>5332.8</v>
      </c>
      <c r="G276" s="14">
        <f>G277+G284+G299</f>
        <v>5171.2</v>
      </c>
    </row>
    <row r="277" spans="1:7" ht="47.25">
      <c r="A277" s="8" t="s">
        <v>47</v>
      </c>
      <c r="B277" s="8" t="s">
        <v>249</v>
      </c>
      <c r="C277" s="8" t="s">
        <v>76</v>
      </c>
      <c r="D277" s="16" t="s">
        <v>94</v>
      </c>
      <c r="E277" s="14">
        <f>E282+E278+E280</f>
        <v>3226.7999999999997</v>
      </c>
      <c r="F277" s="14">
        <f t="shared" ref="F277:G277" si="128">F282+F278+F280</f>
        <v>168.7</v>
      </c>
      <c r="G277" s="14">
        <f t="shared" si="128"/>
        <v>0</v>
      </c>
    </row>
    <row r="278" spans="1:7" ht="63">
      <c r="A278" s="20" t="s">
        <v>47</v>
      </c>
      <c r="B278" s="20" t="s">
        <v>528</v>
      </c>
      <c r="C278" s="1"/>
      <c r="D278" s="15" t="s">
        <v>529</v>
      </c>
      <c r="E278" s="14">
        <f>E279</f>
        <v>90.7</v>
      </c>
      <c r="F278" s="14">
        <f t="shared" ref="F278:G278" si="129">F279</f>
        <v>0</v>
      </c>
      <c r="G278" s="14">
        <f t="shared" si="129"/>
        <v>0</v>
      </c>
    </row>
    <row r="279" spans="1:7" ht="31.5">
      <c r="A279" s="20" t="s">
        <v>47</v>
      </c>
      <c r="B279" s="20" t="s">
        <v>528</v>
      </c>
      <c r="C279" s="1" t="s">
        <v>83</v>
      </c>
      <c r="D279" s="15" t="s">
        <v>84</v>
      </c>
      <c r="E279" s="14">
        <f>№4!F475</f>
        <v>90.7</v>
      </c>
      <c r="F279" s="14">
        <f>№4!G475</f>
        <v>0</v>
      </c>
      <c r="G279" s="14">
        <f>№4!H475</f>
        <v>0</v>
      </c>
    </row>
    <row r="280" spans="1:7" ht="47.25">
      <c r="A280" s="20" t="s">
        <v>47</v>
      </c>
      <c r="B280" s="20" t="s">
        <v>527</v>
      </c>
      <c r="C280" s="1"/>
      <c r="D280" s="15" t="s">
        <v>530</v>
      </c>
      <c r="E280" s="14">
        <f>E281</f>
        <v>2975.2</v>
      </c>
      <c r="F280" s="14">
        <f t="shared" ref="F280:G280" si="130">F281</f>
        <v>0</v>
      </c>
      <c r="G280" s="14">
        <f t="shared" si="130"/>
        <v>0</v>
      </c>
    </row>
    <row r="281" spans="1:7" ht="47.25">
      <c r="A281" s="20" t="s">
        <v>47</v>
      </c>
      <c r="B281" s="20" t="s">
        <v>527</v>
      </c>
      <c r="C281" s="1">
        <v>600</v>
      </c>
      <c r="D281" s="15" t="s">
        <v>97</v>
      </c>
      <c r="E281" s="14">
        <f>№4!F477+№4!F362</f>
        <v>2975.2</v>
      </c>
      <c r="F281" s="14">
        <f>№4!G477+№4!G362</f>
        <v>0</v>
      </c>
      <c r="G281" s="14">
        <f>№4!H477+№4!H362</f>
        <v>0</v>
      </c>
    </row>
    <row r="282" spans="1:7" ht="31.5">
      <c r="A282" s="8" t="s">
        <v>47</v>
      </c>
      <c r="B282" s="8" t="s">
        <v>454</v>
      </c>
      <c r="C282" s="8" t="s">
        <v>76</v>
      </c>
      <c r="D282" s="16" t="s">
        <v>163</v>
      </c>
      <c r="E282" s="14">
        <f>E283</f>
        <v>160.9</v>
      </c>
      <c r="F282" s="14">
        <f t="shared" ref="F282:G282" si="131">F283</f>
        <v>168.7</v>
      </c>
      <c r="G282" s="14">
        <f t="shared" si="131"/>
        <v>0</v>
      </c>
    </row>
    <row r="283" spans="1:7" ht="31.5">
      <c r="A283" s="8" t="s">
        <v>47</v>
      </c>
      <c r="B283" s="8" t="s">
        <v>454</v>
      </c>
      <c r="C283" s="8" t="s">
        <v>83</v>
      </c>
      <c r="D283" s="16" t="s">
        <v>84</v>
      </c>
      <c r="E283" s="14">
        <f>№4!F479</f>
        <v>160.9</v>
      </c>
      <c r="F283" s="14">
        <f>№4!G479</f>
        <v>168.7</v>
      </c>
      <c r="G283" s="14">
        <f>№4!H479</f>
        <v>0</v>
      </c>
    </row>
    <row r="284" spans="1:7" ht="78.75">
      <c r="A284" s="8" t="s">
        <v>47</v>
      </c>
      <c r="B284" s="8" t="s">
        <v>250</v>
      </c>
      <c r="C284" s="8" t="s">
        <v>76</v>
      </c>
      <c r="D284" s="16" t="s">
        <v>429</v>
      </c>
      <c r="E284" s="14">
        <f>E285+E287+E289+E291+E293+E295+E297</f>
        <v>5157</v>
      </c>
      <c r="F284" s="14">
        <f t="shared" ref="F284:G284" si="132">F285+F287+F289+F291+F293+F295+F297</f>
        <v>5164.1000000000004</v>
      </c>
      <c r="G284" s="14">
        <f t="shared" si="132"/>
        <v>5171.2</v>
      </c>
    </row>
    <row r="285" spans="1:7" ht="31.5">
      <c r="A285" s="20" t="s">
        <v>47</v>
      </c>
      <c r="B285" s="18" t="s">
        <v>253</v>
      </c>
      <c r="C285" s="18"/>
      <c r="D285" s="25" t="s">
        <v>115</v>
      </c>
      <c r="E285" s="14">
        <f>E286</f>
        <v>4953.1000000000004</v>
      </c>
      <c r="F285" s="14">
        <f t="shared" ref="F285:G285" si="133">F286</f>
        <v>4953.1000000000004</v>
      </c>
      <c r="G285" s="14">
        <f t="shared" si="133"/>
        <v>4953.1000000000004</v>
      </c>
    </row>
    <row r="286" spans="1:7" ht="47.25">
      <c r="A286" s="20" t="s">
        <v>47</v>
      </c>
      <c r="B286" s="18" t="s">
        <v>253</v>
      </c>
      <c r="C286" s="1">
        <v>600</v>
      </c>
      <c r="D286" s="15" t="s">
        <v>97</v>
      </c>
      <c r="E286" s="14">
        <f>№4!F366</f>
        <v>4953.1000000000004</v>
      </c>
      <c r="F286" s="14">
        <f>№4!G366</f>
        <v>4953.1000000000004</v>
      </c>
      <c r="G286" s="14">
        <f>№4!H366</f>
        <v>4953.1000000000004</v>
      </c>
    </row>
    <row r="287" spans="1:7" ht="31.5">
      <c r="A287" s="8" t="s">
        <v>47</v>
      </c>
      <c r="B287" s="8" t="s">
        <v>251</v>
      </c>
      <c r="C287" s="8" t="s">
        <v>76</v>
      </c>
      <c r="D287" s="16" t="s">
        <v>113</v>
      </c>
      <c r="E287" s="14">
        <f>E288</f>
        <v>19.899999999999999</v>
      </c>
      <c r="F287" s="14">
        <f t="shared" ref="F287:G287" si="134">F288</f>
        <v>21.9</v>
      </c>
      <c r="G287" s="14">
        <f t="shared" si="134"/>
        <v>23.9</v>
      </c>
    </row>
    <row r="288" spans="1:7" ht="31.5">
      <c r="A288" s="8" t="s">
        <v>47</v>
      </c>
      <c r="B288" s="8" t="s">
        <v>251</v>
      </c>
      <c r="C288" s="8" t="s">
        <v>83</v>
      </c>
      <c r="D288" s="16" t="s">
        <v>84</v>
      </c>
      <c r="E288" s="14">
        <f>№4!F368</f>
        <v>19.899999999999999</v>
      </c>
      <c r="F288" s="14">
        <f>№4!G368</f>
        <v>21.9</v>
      </c>
      <c r="G288" s="14">
        <f>№4!H368</f>
        <v>23.9</v>
      </c>
    </row>
    <row r="289" spans="1:7" ht="31.5">
      <c r="A289" s="8" t="s">
        <v>47</v>
      </c>
      <c r="B289" s="8" t="s">
        <v>252</v>
      </c>
      <c r="C289" s="8" t="s">
        <v>76</v>
      </c>
      <c r="D289" s="16" t="s">
        <v>114</v>
      </c>
      <c r="E289" s="14">
        <f>E290</f>
        <v>13.5</v>
      </c>
      <c r="F289" s="14">
        <f t="shared" ref="F289:G289" si="135">F290</f>
        <v>14</v>
      </c>
      <c r="G289" s="14">
        <f t="shared" si="135"/>
        <v>14.5</v>
      </c>
    </row>
    <row r="290" spans="1:7" ht="47.25">
      <c r="A290" s="8" t="s">
        <v>47</v>
      </c>
      <c r="B290" s="8" t="s">
        <v>252</v>
      </c>
      <c r="C290" s="8" t="s">
        <v>79</v>
      </c>
      <c r="D290" s="16" t="s">
        <v>302</v>
      </c>
      <c r="E290" s="14">
        <f>№4!F370</f>
        <v>13.5</v>
      </c>
      <c r="F290" s="14">
        <f>№4!G370</f>
        <v>14</v>
      </c>
      <c r="G290" s="14">
        <f>№4!H370</f>
        <v>14.5</v>
      </c>
    </row>
    <row r="291" spans="1:7" ht="31.5">
      <c r="A291" s="8" t="s">
        <v>47</v>
      </c>
      <c r="B291" s="8" t="s">
        <v>255</v>
      </c>
      <c r="C291" s="8" t="s">
        <v>76</v>
      </c>
      <c r="D291" s="16" t="s">
        <v>116</v>
      </c>
      <c r="E291" s="14">
        <f>E292</f>
        <v>47.6</v>
      </c>
      <c r="F291" s="14">
        <f t="shared" ref="F291:G291" si="136">F292</f>
        <v>49.3</v>
      </c>
      <c r="G291" s="14">
        <f t="shared" si="136"/>
        <v>51</v>
      </c>
    </row>
    <row r="292" spans="1:7" ht="47.25">
      <c r="A292" s="8" t="s">
        <v>47</v>
      </c>
      <c r="B292" s="8" t="s">
        <v>255</v>
      </c>
      <c r="C292" s="8" t="s">
        <v>373</v>
      </c>
      <c r="D292" s="16" t="s">
        <v>374</v>
      </c>
      <c r="E292" s="14">
        <f>№4!F372</f>
        <v>47.6</v>
      </c>
      <c r="F292" s="14">
        <f>№4!G372</f>
        <v>49.3</v>
      </c>
      <c r="G292" s="14">
        <f>№4!H372</f>
        <v>51</v>
      </c>
    </row>
    <row r="293" spans="1:7" ht="31.5">
      <c r="A293" s="8" t="s">
        <v>47</v>
      </c>
      <c r="B293" s="8" t="s">
        <v>282</v>
      </c>
      <c r="C293" s="8" t="s">
        <v>76</v>
      </c>
      <c r="D293" s="16" t="s">
        <v>167</v>
      </c>
      <c r="E293" s="14">
        <f>E294</f>
        <v>21.7</v>
      </c>
      <c r="F293" s="14">
        <f t="shared" ref="F293:G293" si="137">F294</f>
        <v>22.3</v>
      </c>
      <c r="G293" s="14">
        <f t="shared" si="137"/>
        <v>22.9</v>
      </c>
    </row>
    <row r="294" spans="1:7" ht="47.25">
      <c r="A294" s="8" t="s">
        <v>47</v>
      </c>
      <c r="B294" s="8" t="s">
        <v>282</v>
      </c>
      <c r="C294" s="8" t="s">
        <v>79</v>
      </c>
      <c r="D294" s="16" t="s">
        <v>302</v>
      </c>
      <c r="E294" s="14">
        <f>№4!F374</f>
        <v>21.7</v>
      </c>
      <c r="F294" s="14">
        <f>№4!G374</f>
        <v>22.3</v>
      </c>
      <c r="G294" s="14">
        <f>№4!H374</f>
        <v>22.9</v>
      </c>
    </row>
    <row r="295" spans="1:7" ht="47.25">
      <c r="A295" s="8" t="s">
        <v>47</v>
      </c>
      <c r="B295" s="8" t="s">
        <v>433</v>
      </c>
      <c r="C295" s="8" t="s">
        <v>76</v>
      </c>
      <c r="D295" s="16" t="s">
        <v>434</v>
      </c>
      <c r="E295" s="14">
        <f>E296</f>
        <v>36</v>
      </c>
      <c r="F295" s="14">
        <f t="shared" ref="F295:G295" si="138">F296</f>
        <v>36</v>
      </c>
      <c r="G295" s="14">
        <f t="shared" si="138"/>
        <v>36</v>
      </c>
    </row>
    <row r="296" spans="1:7" ht="31.5">
      <c r="A296" s="8" t="s">
        <v>47</v>
      </c>
      <c r="B296" s="8" t="s">
        <v>433</v>
      </c>
      <c r="C296" s="8" t="s">
        <v>83</v>
      </c>
      <c r="D296" s="16" t="s">
        <v>84</v>
      </c>
      <c r="E296" s="14">
        <f>№4!F376</f>
        <v>36</v>
      </c>
      <c r="F296" s="14">
        <f>№4!G376</f>
        <v>36</v>
      </c>
      <c r="G296" s="14">
        <f>№4!H376</f>
        <v>36</v>
      </c>
    </row>
    <row r="297" spans="1:7" ht="63">
      <c r="A297" s="8" t="s">
        <v>47</v>
      </c>
      <c r="B297" s="8" t="s">
        <v>437</v>
      </c>
      <c r="C297" s="8" t="s">
        <v>76</v>
      </c>
      <c r="D297" s="16" t="s">
        <v>117</v>
      </c>
      <c r="E297" s="14">
        <f>E298</f>
        <v>65.2</v>
      </c>
      <c r="F297" s="14">
        <f t="shared" ref="F297:G297" si="139">F298</f>
        <v>67.5</v>
      </c>
      <c r="G297" s="14">
        <f t="shared" si="139"/>
        <v>69.8</v>
      </c>
    </row>
    <row r="298" spans="1:7" ht="47.25">
      <c r="A298" s="8" t="s">
        <v>47</v>
      </c>
      <c r="B298" s="8" t="s">
        <v>437</v>
      </c>
      <c r="C298" s="8" t="s">
        <v>373</v>
      </c>
      <c r="D298" s="16" t="s">
        <v>374</v>
      </c>
      <c r="E298" s="14">
        <f>№4!F379</f>
        <v>65.2</v>
      </c>
      <c r="F298" s="14">
        <f>№4!G379</f>
        <v>67.5</v>
      </c>
      <c r="G298" s="14">
        <f>№4!H379</f>
        <v>69.8</v>
      </c>
    </row>
    <row r="299" spans="1:7" ht="110.25">
      <c r="A299" s="8" t="s">
        <v>47</v>
      </c>
      <c r="B299" s="8" t="s">
        <v>360</v>
      </c>
      <c r="C299" s="8" t="s">
        <v>76</v>
      </c>
      <c r="D299" s="16" t="s">
        <v>361</v>
      </c>
      <c r="E299" s="14">
        <f>E300</f>
        <v>1070.5999999999999</v>
      </c>
      <c r="F299" s="14">
        <f t="shared" ref="F299:G300" si="140">F300</f>
        <v>0</v>
      </c>
      <c r="G299" s="14">
        <f t="shared" si="140"/>
        <v>0</v>
      </c>
    </row>
    <row r="300" spans="1:7" ht="110.25">
      <c r="A300" s="8" t="s">
        <v>47</v>
      </c>
      <c r="B300" s="8" t="s">
        <v>363</v>
      </c>
      <c r="C300" s="8" t="s">
        <v>76</v>
      </c>
      <c r="D300" s="16" t="s">
        <v>364</v>
      </c>
      <c r="E300" s="14">
        <f>E301</f>
        <v>1070.5999999999999</v>
      </c>
      <c r="F300" s="14">
        <f t="shared" si="140"/>
        <v>0</v>
      </c>
      <c r="G300" s="14">
        <f t="shared" si="140"/>
        <v>0</v>
      </c>
    </row>
    <row r="301" spans="1:7" ht="47.25">
      <c r="A301" s="8" t="s">
        <v>47</v>
      </c>
      <c r="B301" s="8" t="s">
        <v>363</v>
      </c>
      <c r="C301" s="8" t="s">
        <v>79</v>
      </c>
      <c r="D301" s="16" t="s">
        <v>302</v>
      </c>
      <c r="E301" s="14">
        <f>№4!F192</f>
        <v>1070.5999999999999</v>
      </c>
      <c r="F301" s="14">
        <f>№4!G192</f>
        <v>0</v>
      </c>
      <c r="G301" s="14">
        <f>№4!H192</f>
        <v>0</v>
      </c>
    </row>
    <row r="302" spans="1:7" ht="15.75">
      <c r="A302" s="8" t="s">
        <v>63</v>
      </c>
      <c r="B302" s="8" t="s">
        <v>76</v>
      </c>
      <c r="C302" s="8" t="s">
        <v>76</v>
      </c>
      <c r="D302" s="16" t="s">
        <v>17</v>
      </c>
      <c r="E302" s="14">
        <f>E303</f>
        <v>13928.199999999999</v>
      </c>
      <c r="F302" s="14">
        <f t="shared" ref="F302:G302" si="141">F303</f>
        <v>13928.199999999999</v>
      </c>
      <c r="G302" s="14">
        <f t="shared" si="141"/>
        <v>13928.199999999999</v>
      </c>
    </row>
    <row r="303" spans="1:7" ht="63">
      <c r="A303" s="8" t="s">
        <v>63</v>
      </c>
      <c r="B303" s="8" t="s">
        <v>248</v>
      </c>
      <c r="C303" s="8" t="s">
        <v>76</v>
      </c>
      <c r="D303" s="16" t="s">
        <v>359</v>
      </c>
      <c r="E303" s="14">
        <f>E304</f>
        <v>13928.199999999999</v>
      </c>
      <c r="F303" s="14">
        <f t="shared" ref="F303:G303" si="142">F304</f>
        <v>13928.199999999999</v>
      </c>
      <c r="G303" s="14">
        <f t="shared" si="142"/>
        <v>13928.199999999999</v>
      </c>
    </row>
    <row r="304" spans="1:7" ht="15.75">
      <c r="A304" s="8" t="s">
        <v>63</v>
      </c>
      <c r="B304" s="8" t="s">
        <v>272</v>
      </c>
      <c r="C304" s="8" t="s">
        <v>76</v>
      </c>
      <c r="D304" s="16" t="s">
        <v>2</v>
      </c>
      <c r="E304" s="14">
        <f>E305+E309+E312</f>
        <v>13928.199999999999</v>
      </c>
      <c r="F304" s="14">
        <f t="shared" ref="F304:G304" si="143">F305+F309+F312</f>
        <v>13928.199999999999</v>
      </c>
      <c r="G304" s="14">
        <f t="shared" si="143"/>
        <v>13928.199999999999</v>
      </c>
    </row>
    <row r="305" spans="1:7" ht="63">
      <c r="A305" s="8" t="s">
        <v>63</v>
      </c>
      <c r="B305" s="8" t="s">
        <v>274</v>
      </c>
      <c r="C305" s="8" t="s">
        <v>76</v>
      </c>
      <c r="D305" s="16" t="s">
        <v>104</v>
      </c>
      <c r="E305" s="14">
        <f>E306+E307+E308</f>
        <v>8749.4</v>
      </c>
      <c r="F305" s="14">
        <f t="shared" ref="F305:G305" si="144">F306+F307+F308</f>
        <v>8749.4</v>
      </c>
      <c r="G305" s="14">
        <f t="shared" si="144"/>
        <v>8749.4</v>
      </c>
    </row>
    <row r="306" spans="1:7" ht="94.5">
      <c r="A306" s="8" t="s">
        <v>63</v>
      </c>
      <c r="B306" s="8" t="s">
        <v>274</v>
      </c>
      <c r="C306" s="8" t="s">
        <v>78</v>
      </c>
      <c r="D306" s="16" t="s">
        <v>3</v>
      </c>
      <c r="E306" s="14">
        <f>№4!F485</f>
        <v>6262.2</v>
      </c>
      <c r="F306" s="14">
        <f>№4!G485</f>
        <v>6262.2</v>
      </c>
      <c r="G306" s="14">
        <f>№4!H485</f>
        <v>6262.2</v>
      </c>
    </row>
    <row r="307" spans="1:7" ht="47.25">
      <c r="A307" s="8" t="s">
        <v>63</v>
      </c>
      <c r="B307" s="8" t="s">
        <v>274</v>
      </c>
      <c r="C307" s="8" t="s">
        <v>79</v>
      </c>
      <c r="D307" s="16" t="s">
        <v>302</v>
      </c>
      <c r="E307" s="14">
        <f>№4!F486</f>
        <v>2293.4</v>
      </c>
      <c r="F307" s="14">
        <f>№4!G486</f>
        <v>2293.4</v>
      </c>
      <c r="G307" s="14">
        <f>№4!H486</f>
        <v>2293.4</v>
      </c>
    </row>
    <row r="308" spans="1:7" ht="15.75">
      <c r="A308" s="8" t="s">
        <v>63</v>
      </c>
      <c r="B308" s="8" t="s">
        <v>274</v>
      </c>
      <c r="C308" s="8" t="s">
        <v>80</v>
      </c>
      <c r="D308" s="16" t="s">
        <v>81</v>
      </c>
      <c r="E308" s="14">
        <f>№4!F487</f>
        <v>193.8</v>
      </c>
      <c r="F308" s="14">
        <f>№4!G487</f>
        <v>193.8</v>
      </c>
      <c r="G308" s="14">
        <f>№4!H487</f>
        <v>193.8</v>
      </c>
    </row>
    <row r="309" spans="1:7" ht="63">
      <c r="A309" s="8" t="s">
        <v>63</v>
      </c>
      <c r="B309" s="8" t="s">
        <v>275</v>
      </c>
      <c r="C309" s="8" t="s">
        <v>76</v>
      </c>
      <c r="D309" s="16" t="s">
        <v>105</v>
      </c>
      <c r="E309" s="14">
        <f>E310+E311</f>
        <v>3348.9</v>
      </c>
      <c r="F309" s="14">
        <f t="shared" ref="F309:G309" si="145">F310+F311</f>
        <v>3348.9</v>
      </c>
      <c r="G309" s="14">
        <f t="shared" si="145"/>
        <v>3348.9</v>
      </c>
    </row>
    <row r="310" spans="1:7" ht="94.5">
      <c r="A310" s="8" t="s">
        <v>63</v>
      </c>
      <c r="B310" s="8" t="s">
        <v>275</v>
      </c>
      <c r="C310" s="8" t="s">
        <v>78</v>
      </c>
      <c r="D310" s="16" t="s">
        <v>3</v>
      </c>
      <c r="E310" s="14">
        <f>№4!F489</f>
        <v>2756.5</v>
      </c>
      <c r="F310" s="14">
        <f>№4!G489</f>
        <v>2756.5</v>
      </c>
      <c r="G310" s="14">
        <f>№4!H489</f>
        <v>2756.5</v>
      </c>
    </row>
    <row r="311" spans="1:7" ht="47.25">
      <c r="A311" s="8" t="s">
        <v>63</v>
      </c>
      <c r="B311" s="8" t="s">
        <v>275</v>
      </c>
      <c r="C311" s="8" t="s">
        <v>79</v>
      </c>
      <c r="D311" s="16" t="s">
        <v>302</v>
      </c>
      <c r="E311" s="14">
        <f>№4!F490</f>
        <v>592.4</v>
      </c>
      <c r="F311" s="14">
        <f>№4!G490</f>
        <v>592.4</v>
      </c>
      <c r="G311" s="14">
        <f>№4!H490</f>
        <v>592.4</v>
      </c>
    </row>
    <row r="312" spans="1:7" ht="94.5">
      <c r="A312" s="8" t="s">
        <v>63</v>
      </c>
      <c r="B312" s="8" t="s">
        <v>273</v>
      </c>
      <c r="C312" s="8" t="s">
        <v>76</v>
      </c>
      <c r="D312" s="16" t="s">
        <v>303</v>
      </c>
      <c r="E312" s="14">
        <f>E313</f>
        <v>1829.9</v>
      </c>
      <c r="F312" s="14">
        <f t="shared" ref="F312:G312" si="146">F313</f>
        <v>1829.9</v>
      </c>
      <c r="G312" s="14">
        <f t="shared" si="146"/>
        <v>1829.9</v>
      </c>
    </row>
    <row r="313" spans="1:7" ht="94.5">
      <c r="A313" s="8" t="s">
        <v>63</v>
      </c>
      <c r="B313" s="8" t="s">
        <v>273</v>
      </c>
      <c r="C313" s="8" t="s">
        <v>78</v>
      </c>
      <c r="D313" s="16" t="s">
        <v>3</v>
      </c>
      <c r="E313" s="14">
        <f>№4!F492</f>
        <v>1829.9</v>
      </c>
      <c r="F313" s="14">
        <f>№4!G492</f>
        <v>1829.9</v>
      </c>
      <c r="G313" s="14">
        <f>№4!H492</f>
        <v>1829.9</v>
      </c>
    </row>
    <row r="314" spans="1:7" ht="15.75">
      <c r="A314" s="9" t="s">
        <v>50</v>
      </c>
      <c r="B314" s="9" t="s">
        <v>76</v>
      </c>
      <c r="C314" s="9" t="s">
        <v>76</v>
      </c>
      <c r="D314" s="27" t="s">
        <v>92</v>
      </c>
      <c r="E314" s="11">
        <f>E315</f>
        <v>23021.199999999997</v>
      </c>
      <c r="F314" s="11">
        <f t="shared" ref="F314:G316" si="147">F315</f>
        <v>22473.200000000001</v>
      </c>
      <c r="G314" s="11">
        <f t="shared" si="147"/>
        <v>22485.3</v>
      </c>
    </row>
    <row r="315" spans="1:7" ht="15.75">
      <c r="A315" s="8" t="s">
        <v>51</v>
      </c>
      <c r="B315" s="8" t="s">
        <v>76</v>
      </c>
      <c r="C315" s="8" t="s">
        <v>76</v>
      </c>
      <c r="D315" s="16" t="s">
        <v>18</v>
      </c>
      <c r="E315" s="14">
        <f>E316</f>
        <v>23021.199999999997</v>
      </c>
      <c r="F315" s="14">
        <f t="shared" si="147"/>
        <v>22473.200000000001</v>
      </c>
      <c r="G315" s="14">
        <f t="shared" si="147"/>
        <v>22485.3</v>
      </c>
    </row>
    <row r="316" spans="1:7" ht="63">
      <c r="A316" s="8" t="s">
        <v>51</v>
      </c>
      <c r="B316" s="8" t="s">
        <v>210</v>
      </c>
      <c r="C316" s="8" t="s">
        <v>76</v>
      </c>
      <c r="D316" s="16" t="s">
        <v>365</v>
      </c>
      <c r="E316" s="14">
        <f>E317</f>
        <v>23021.199999999997</v>
      </c>
      <c r="F316" s="14">
        <f t="shared" si="147"/>
        <v>22473.200000000001</v>
      </c>
      <c r="G316" s="14">
        <f t="shared" si="147"/>
        <v>22485.3</v>
      </c>
    </row>
    <row r="317" spans="1:7" ht="47.25">
      <c r="A317" s="8" t="s">
        <v>51</v>
      </c>
      <c r="B317" s="8" t="s">
        <v>211</v>
      </c>
      <c r="C317" s="8" t="s">
        <v>76</v>
      </c>
      <c r="D317" s="16" t="s">
        <v>129</v>
      </c>
      <c r="E317" s="14">
        <f>E318+E320+E322+E326+E334+E328+E330+E332</f>
        <v>23021.199999999997</v>
      </c>
      <c r="F317" s="14">
        <f t="shared" ref="F317:G317" si="148">F318+F320+F322+F326+F334+F328+F330+F332</f>
        <v>22473.200000000001</v>
      </c>
      <c r="G317" s="14">
        <f t="shared" si="148"/>
        <v>22485.3</v>
      </c>
    </row>
    <row r="318" spans="1:7" ht="47.25">
      <c r="A318" s="8" t="s">
        <v>51</v>
      </c>
      <c r="B318" s="8" t="s">
        <v>215</v>
      </c>
      <c r="C318" s="8" t="s">
        <v>76</v>
      </c>
      <c r="D318" s="16" t="s">
        <v>368</v>
      </c>
      <c r="E318" s="14">
        <f>E319</f>
        <v>155.1</v>
      </c>
      <c r="F318" s="14">
        <f t="shared" ref="F318:G318" si="149">F319</f>
        <v>160.6</v>
      </c>
      <c r="G318" s="14">
        <f t="shared" si="149"/>
        <v>166.1</v>
      </c>
    </row>
    <row r="319" spans="1:7" ht="47.25">
      <c r="A319" s="8" t="s">
        <v>51</v>
      </c>
      <c r="B319" s="8" t="s">
        <v>215</v>
      </c>
      <c r="C319" s="8" t="s">
        <v>79</v>
      </c>
      <c r="D319" s="16" t="s">
        <v>302</v>
      </c>
      <c r="E319" s="14">
        <f>№4!F199</f>
        <v>155.1</v>
      </c>
      <c r="F319" s="14">
        <f>№4!G199</f>
        <v>160.6</v>
      </c>
      <c r="G319" s="14">
        <f>№4!H199</f>
        <v>166.1</v>
      </c>
    </row>
    <row r="320" spans="1:7" ht="47.25">
      <c r="A320" s="8" t="s">
        <v>51</v>
      </c>
      <c r="B320" s="8" t="s">
        <v>278</v>
      </c>
      <c r="C320" s="8" t="s">
        <v>76</v>
      </c>
      <c r="D320" s="16" t="s">
        <v>130</v>
      </c>
      <c r="E320" s="14">
        <f>E321</f>
        <v>155.30000000000001</v>
      </c>
      <c r="F320" s="14">
        <f t="shared" ref="F320:G320" si="150">F321</f>
        <v>160.69999999999999</v>
      </c>
      <c r="G320" s="14">
        <f t="shared" si="150"/>
        <v>166.2</v>
      </c>
    </row>
    <row r="321" spans="1:7" ht="47.25">
      <c r="A321" s="8" t="s">
        <v>51</v>
      </c>
      <c r="B321" s="8" t="s">
        <v>278</v>
      </c>
      <c r="C321" s="8" t="s">
        <v>79</v>
      </c>
      <c r="D321" s="16" t="s">
        <v>302</v>
      </c>
      <c r="E321" s="14">
        <f>№4!F201</f>
        <v>155.30000000000001</v>
      </c>
      <c r="F321" s="14">
        <f>№4!G201</f>
        <v>160.69999999999999</v>
      </c>
      <c r="G321" s="14">
        <f>№4!H201</f>
        <v>166.2</v>
      </c>
    </row>
    <row r="322" spans="1:7" ht="31.5">
      <c r="A322" s="8" t="s">
        <v>51</v>
      </c>
      <c r="B322" s="8" t="s">
        <v>216</v>
      </c>
      <c r="C322" s="8" t="s">
        <v>76</v>
      </c>
      <c r="D322" s="16" t="s">
        <v>369</v>
      </c>
      <c r="E322" s="14">
        <f>E323+E324+E325</f>
        <v>8787.4</v>
      </c>
      <c r="F322" s="14">
        <f t="shared" ref="F322:G322" si="151">F323+F324+F325</f>
        <v>8787.4</v>
      </c>
      <c r="G322" s="14">
        <f t="shared" si="151"/>
        <v>8787.4</v>
      </c>
    </row>
    <row r="323" spans="1:7" ht="94.5">
      <c r="A323" s="8" t="s">
        <v>51</v>
      </c>
      <c r="B323" s="8" t="s">
        <v>216</v>
      </c>
      <c r="C323" s="8" t="s">
        <v>78</v>
      </c>
      <c r="D323" s="16" t="s">
        <v>3</v>
      </c>
      <c r="E323" s="14">
        <f>№4!F203</f>
        <v>7092.8</v>
      </c>
      <c r="F323" s="14">
        <f>№4!G203</f>
        <v>7092.8</v>
      </c>
      <c r="G323" s="14">
        <f>№4!H203</f>
        <v>7092.8</v>
      </c>
    </row>
    <row r="324" spans="1:7" ht="47.25">
      <c r="A324" s="8" t="s">
        <v>51</v>
      </c>
      <c r="B324" s="8" t="s">
        <v>216</v>
      </c>
      <c r="C324" s="8" t="s">
        <v>79</v>
      </c>
      <c r="D324" s="16" t="s">
        <v>302</v>
      </c>
      <c r="E324" s="14">
        <f>№4!F204</f>
        <v>1600.7</v>
      </c>
      <c r="F324" s="14">
        <f>№4!G204</f>
        <v>1600.7</v>
      </c>
      <c r="G324" s="14">
        <f>№4!H204</f>
        <v>1600.7</v>
      </c>
    </row>
    <row r="325" spans="1:7" ht="15.75">
      <c r="A325" s="8" t="s">
        <v>51</v>
      </c>
      <c r="B325" s="8" t="s">
        <v>216</v>
      </c>
      <c r="C325" s="8" t="s">
        <v>80</v>
      </c>
      <c r="D325" s="16" t="s">
        <v>81</v>
      </c>
      <c r="E325" s="14">
        <f>№4!F205</f>
        <v>93.9</v>
      </c>
      <c r="F325" s="14">
        <f>№4!G205</f>
        <v>93.9</v>
      </c>
      <c r="G325" s="14">
        <f>№4!H205</f>
        <v>93.9</v>
      </c>
    </row>
    <row r="326" spans="1:7" ht="47.25">
      <c r="A326" s="17" t="s">
        <v>51</v>
      </c>
      <c r="B326" s="18" t="s">
        <v>213</v>
      </c>
      <c r="C326" s="18"/>
      <c r="D326" s="25" t="s">
        <v>131</v>
      </c>
      <c r="E326" s="14">
        <f>E327</f>
        <v>13331.3</v>
      </c>
      <c r="F326" s="14">
        <f t="shared" ref="F326:G326" si="152">F327</f>
        <v>13331.3</v>
      </c>
      <c r="G326" s="14">
        <f t="shared" si="152"/>
        <v>13331.3</v>
      </c>
    </row>
    <row r="327" spans="1:7" ht="47.25">
      <c r="A327" s="17" t="s">
        <v>51</v>
      </c>
      <c r="B327" s="18" t="s">
        <v>213</v>
      </c>
      <c r="C327" s="1">
        <v>600</v>
      </c>
      <c r="D327" s="15" t="s">
        <v>97</v>
      </c>
      <c r="E327" s="14">
        <f>№4!F208</f>
        <v>13331.3</v>
      </c>
      <c r="F327" s="14">
        <f>№4!G208</f>
        <v>13331.3</v>
      </c>
      <c r="G327" s="14">
        <f>№4!H208</f>
        <v>13331.3</v>
      </c>
    </row>
    <row r="328" spans="1:7" ht="78.75">
      <c r="A328" s="17" t="s">
        <v>51</v>
      </c>
      <c r="B328" s="18" t="s">
        <v>512</v>
      </c>
      <c r="C328" s="1"/>
      <c r="D328" s="25" t="s">
        <v>513</v>
      </c>
      <c r="E328" s="14">
        <f>E329</f>
        <v>527</v>
      </c>
      <c r="F328" s="14">
        <f t="shared" ref="F328:G328" si="153">F329</f>
        <v>0</v>
      </c>
      <c r="G328" s="14">
        <f t="shared" si="153"/>
        <v>0</v>
      </c>
    </row>
    <row r="329" spans="1:7" ht="47.25">
      <c r="A329" s="17" t="s">
        <v>51</v>
      </c>
      <c r="B329" s="18" t="s">
        <v>512</v>
      </c>
      <c r="C329" s="1">
        <v>600</v>
      </c>
      <c r="D329" s="15" t="s">
        <v>97</v>
      </c>
      <c r="E329" s="14">
        <f>№4!F210</f>
        <v>527</v>
      </c>
      <c r="F329" s="14">
        <f>№4!G210</f>
        <v>0</v>
      </c>
      <c r="G329" s="14">
        <f>№4!H210</f>
        <v>0</v>
      </c>
    </row>
    <row r="330" spans="1:7" ht="47.25">
      <c r="A330" s="17" t="s">
        <v>51</v>
      </c>
      <c r="B330" s="18" t="s">
        <v>514</v>
      </c>
      <c r="C330" s="1"/>
      <c r="D330" s="25" t="s">
        <v>515</v>
      </c>
      <c r="E330" s="14">
        <f>E331</f>
        <v>32</v>
      </c>
      <c r="F330" s="14">
        <f t="shared" ref="F330:G330" si="154">F331</f>
        <v>0</v>
      </c>
      <c r="G330" s="14">
        <f t="shared" si="154"/>
        <v>0</v>
      </c>
    </row>
    <row r="331" spans="1:7" ht="47.25">
      <c r="A331" s="17" t="s">
        <v>51</v>
      </c>
      <c r="B331" s="18" t="s">
        <v>514</v>
      </c>
      <c r="C331" s="1">
        <v>600</v>
      </c>
      <c r="D331" s="15" t="s">
        <v>97</v>
      </c>
      <c r="E331" s="14">
        <f>№4!F212</f>
        <v>32</v>
      </c>
      <c r="F331" s="14">
        <f>№4!G212</f>
        <v>0</v>
      </c>
      <c r="G331" s="14">
        <f>№4!H212</f>
        <v>0</v>
      </c>
    </row>
    <row r="332" spans="1:7" ht="31.5">
      <c r="A332" s="17" t="s">
        <v>51</v>
      </c>
      <c r="B332" s="18" t="s">
        <v>516</v>
      </c>
      <c r="C332" s="1"/>
      <c r="D332" s="25" t="s">
        <v>517</v>
      </c>
      <c r="E332" s="14">
        <f>E333</f>
        <v>1</v>
      </c>
      <c r="F332" s="14">
        <f t="shared" ref="F332:G332" si="155">F333</f>
        <v>0</v>
      </c>
      <c r="G332" s="14">
        <f t="shared" si="155"/>
        <v>0</v>
      </c>
    </row>
    <row r="333" spans="1:7" ht="47.25">
      <c r="A333" s="17" t="s">
        <v>51</v>
      </c>
      <c r="B333" s="18" t="s">
        <v>516</v>
      </c>
      <c r="C333" s="1">
        <v>600</v>
      </c>
      <c r="D333" s="15" t="s">
        <v>97</v>
      </c>
      <c r="E333" s="14">
        <f>№4!F214</f>
        <v>1</v>
      </c>
      <c r="F333" s="14">
        <f>№4!G214</f>
        <v>0</v>
      </c>
      <c r="G333" s="14">
        <f>№4!H214</f>
        <v>0</v>
      </c>
    </row>
    <row r="334" spans="1:7" ht="78.75">
      <c r="A334" s="8" t="s">
        <v>51</v>
      </c>
      <c r="B334" s="8" t="s">
        <v>214</v>
      </c>
      <c r="C334" s="8" t="s">
        <v>76</v>
      </c>
      <c r="D334" s="16" t="s">
        <v>372</v>
      </c>
      <c r="E334" s="14">
        <f>E335</f>
        <v>32.1</v>
      </c>
      <c r="F334" s="14">
        <f t="shared" ref="F334:G334" si="156">F335</f>
        <v>33.200000000000003</v>
      </c>
      <c r="G334" s="14">
        <f t="shared" si="156"/>
        <v>34.299999999999997</v>
      </c>
    </row>
    <row r="335" spans="1:7" ht="47.25">
      <c r="A335" s="8" t="s">
        <v>51</v>
      </c>
      <c r="B335" s="8" t="s">
        <v>214</v>
      </c>
      <c r="C335" s="8" t="s">
        <v>373</v>
      </c>
      <c r="D335" s="16" t="s">
        <v>374</v>
      </c>
      <c r="E335" s="14">
        <f>№4!F216</f>
        <v>32.1</v>
      </c>
      <c r="F335" s="14">
        <f>№4!G216</f>
        <v>33.200000000000003</v>
      </c>
      <c r="G335" s="14">
        <f>№4!H216</f>
        <v>34.299999999999997</v>
      </c>
    </row>
    <row r="336" spans="1:7" ht="15.75">
      <c r="A336" s="9" t="s">
        <v>48</v>
      </c>
      <c r="B336" s="9" t="s">
        <v>76</v>
      </c>
      <c r="C336" s="9" t="s">
        <v>76</v>
      </c>
      <c r="D336" s="27" t="s">
        <v>40</v>
      </c>
      <c r="E336" s="11">
        <f>E337+E342+E358</f>
        <v>19485.2</v>
      </c>
      <c r="F336" s="11">
        <f t="shared" ref="F336:G336" si="157">F337+F342+F358</f>
        <v>19891.400000000001</v>
      </c>
      <c r="G336" s="11">
        <f t="shared" si="157"/>
        <v>18870.900000000001</v>
      </c>
    </row>
    <row r="337" spans="1:7" ht="15.75">
      <c r="A337" s="8" t="s">
        <v>64</v>
      </c>
      <c r="B337" s="8" t="s">
        <v>76</v>
      </c>
      <c r="C337" s="8" t="s">
        <v>76</v>
      </c>
      <c r="D337" s="16" t="s">
        <v>41</v>
      </c>
      <c r="E337" s="14">
        <f>E338</f>
        <v>1773.5</v>
      </c>
      <c r="F337" s="14">
        <f t="shared" ref="F337:G340" si="158">F338</f>
        <v>1773.5</v>
      </c>
      <c r="G337" s="14">
        <f t="shared" si="158"/>
        <v>1773.5</v>
      </c>
    </row>
    <row r="338" spans="1:7" ht="63">
      <c r="A338" s="8" t="s">
        <v>64</v>
      </c>
      <c r="B338" s="8" t="s">
        <v>168</v>
      </c>
      <c r="C338" s="8" t="s">
        <v>76</v>
      </c>
      <c r="D338" s="16" t="s">
        <v>299</v>
      </c>
      <c r="E338" s="14">
        <f>E339</f>
        <v>1773.5</v>
      </c>
      <c r="F338" s="14">
        <f t="shared" si="158"/>
        <v>1773.5</v>
      </c>
      <c r="G338" s="14">
        <f t="shared" si="158"/>
        <v>1773.5</v>
      </c>
    </row>
    <row r="339" spans="1:7" ht="31.5">
      <c r="A339" s="8" t="s">
        <v>64</v>
      </c>
      <c r="B339" s="8" t="s">
        <v>217</v>
      </c>
      <c r="C339" s="8" t="s">
        <v>76</v>
      </c>
      <c r="D339" s="16" t="s">
        <v>132</v>
      </c>
      <c r="E339" s="14">
        <f>E340</f>
        <v>1773.5</v>
      </c>
      <c r="F339" s="14">
        <f t="shared" si="158"/>
        <v>1773.5</v>
      </c>
      <c r="G339" s="14">
        <f t="shared" si="158"/>
        <v>1773.5</v>
      </c>
    </row>
    <row r="340" spans="1:7" ht="78.75">
      <c r="A340" s="8" t="s">
        <v>64</v>
      </c>
      <c r="B340" s="8" t="s">
        <v>218</v>
      </c>
      <c r="C340" s="8" t="s">
        <v>76</v>
      </c>
      <c r="D340" s="16" t="s">
        <v>77</v>
      </c>
      <c r="E340" s="14">
        <f>E341</f>
        <v>1773.5</v>
      </c>
      <c r="F340" s="14">
        <f t="shared" si="158"/>
        <v>1773.5</v>
      </c>
      <c r="G340" s="14">
        <f t="shared" si="158"/>
        <v>1773.5</v>
      </c>
    </row>
    <row r="341" spans="1:7" ht="31.5">
      <c r="A341" s="8" t="s">
        <v>64</v>
      </c>
      <c r="B341" s="8" t="s">
        <v>218</v>
      </c>
      <c r="C341" s="8" t="s">
        <v>83</v>
      </c>
      <c r="D341" s="16" t="s">
        <v>84</v>
      </c>
      <c r="E341" s="14">
        <f>№4!F224</f>
        <v>1773.5</v>
      </c>
      <c r="F341" s="14">
        <v>1773.5</v>
      </c>
      <c r="G341" s="14">
        <v>1773.5</v>
      </c>
    </row>
    <row r="342" spans="1:7" ht="15.75">
      <c r="A342" s="8" t="s">
        <v>49</v>
      </c>
      <c r="B342" s="8" t="s">
        <v>76</v>
      </c>
      <c r="C342" s="8" t="s">
        <v>76</v>
      </c>
      <c r="D342" s="16" t="s">
        <v>43</v>
      </c>
      <c r="E342" s="14">
        <f>E343+E349</f>
        <v>4360</v>
      </c>
      <c r="F342" s="14">
        <f t="shared" ref="F342:G342" si="159">F343+F349</f>
        <v>2625</v>
      </c>
      <c r="G342" s="14">
        <f t="shared" si="159"/>
        <v>2675.1</v>
      </c>
    </row>
    <row r="343" spans="1:7" ht="94.5">
      <c r="A343" s="8" t="s">
        <v>49</v>
      </c>
      <c r="B343" s="8" t="s">
        <v>204</v>
      </c>
      <c r="C343" s="8" t="s">
        <v>76</v>
      </c>
      <c r="D343" s="16" t="s">
        <v>415</v>
      </c>
      <c r="E343" s="14">
        <f>E344</f>
        <v>3618.3</v>
      </c>
      <c r="F343" s="14">
        <f t="shared" ref="F343:G345" si="160">F344</f>
        <v>1870.8</v>
      </c>
      <c r="G343" s="14">
        <f t="shared" si="160"/>
        <v>1908.3</v>
      </c>
    </row>
    <row r="344" spans="1:7" ht="31.5">
      <c r="A344" s="8" t="s">
        <v>49</v>
      </c>
      <c r="B344" s="8" t="s">
        <v>256</v>
      </c>
      <c r="C344" s="8" t="s">
        <v>76</v>
      </c>
      <c r="D344" s="16" t="s">
        <v>147</v>
      </c>
      <c r="E344" s="14">
        <f>E345+E347</f>
        <v>3618.3</v>
      </c>
      <c r="F344" s="14">
        <f t="shared" ref="F344:G344" si="161">F345+F347</f>
        <v>1870.8</v>
      </c>
      <c r="G344" s="14">
        <f t="shared" si="161"/>
        <v>1908.3</v>
      </c>
    </row>
    <row r="345" spans="1:7" ht="47.25">
      <c r="A345" s="8" t="s">
        <v>49</v>
      </c>
      <c r="B345" s="8" t="s">
        <v>440</v>
      </c>
      <c r="C345" s="8" t="s">
        <v>76</v>
      </c>
      <c r="D345" s="16" t="s">
        <v>148</v>
      </c>
      <c r="E345" s="14">
        <f>E346</f>
        <v>1834.2</v>
      </c>
      <c r="F345" s="14">
        <f t="shared" si="160"/>
        <v>1870.8</v>
      </c>
      <c r="G345" s="14">
        <f t="shared" si="160"/>
        <v>1908.3</v>
      </c>
    </row>
    <row r="346" spans="1:7" ht="31.5">
      <c r="A346" s="8" t="s">
        <v>49</v>
      </c>
      <c r="B346" s="8" t="s">
        <v>440</v>
      </c>
      <c r="C346" s="8" t="s">
        <v>83</v>
      </c>
      <c r="D346" s="16" t="s">
        <v>84</v>
      </c>
      <c r="E346" s="14">
        <f>№4!F385</f>
        <v>1834.2</v>
      </c>
      <c r="F346" s="14">
        <f>№4!G385</f>
        <v>1870.8</v>
      </c>
      <c r="G346" s="14">
        <f>№4!H385</f>
        <v>1908.3</v>
      </c>
    </row>
    <row r="347" spans="1:7" ht="63">
      <c r="A347" s="8" t="s">
        <v>49</v>
      </c>
      <c r="B347" s="8" t="s">
        <v>533</v>
      </c>
      <c r="C347" s="8" t="s">
        <v>76</v>
      </c>
      <c r="D347" s="16" t="s">
        <v>534</v>
      </c>
      <c r="E347" s="14">
        <f>E348</f>
        <v>1784.1</v>
      </c>
      <c r="F347" s="14">
        <f t="shared" ref="F347:G347" si="162">F348</f>
        <v>0</v>
      </c>
      <c r="G347" s="14">
        <f t="shared" si="162"/>
        <v>0</v>
      </c>
    </row>
    <row r="348" spans="1:7" ht="31.5">
      <c r="A348" s="8" t="s">
        <v>49</v>
      </c>
      <c r="B348" s="8" t="s">
        <v>533</v>
      </c>
      <c r="C348" s="8" t="s">
        <v>83</v>
      </c>
      <c r="D348" s="16" t="s">
        <v>84</v>
      </c>
      <c r="E348" s="14">
        <f>№4!F388</f>
        <v>1784.1</v>
      </c>
      <c r="F348" s="14">
        <f>№4!G388</f>
        <v>0</v>
      </c>
      <c r="G348" s="14">
        <f>№4!H388</f>
        <v>0</v>
      </c>
    </row>
    <row r="349" spans="1:7" ht="63">
      <c r="A349" s="8" t="s">
        <v>49</v>
      </c>
      <c r="B349" s="8" t="s">
        <v>168</v>
      </c>
      <c r="C349" s="8" t="s">
        <v>76</v>
      </c>
      <c r="D349" s="16" t="s">
        <v>299</v>
      </c>
      <c r="E349" s="14">
        <f>E350+E353</f>
        <v>741.7</v>
      </c>
      <c r="F349" s="14">
        <f t="shared" ref="F349:G349" si="163">F350+F353</f>
        <v>754.2</v>
      </c>
      <c r="G349" s="14">
        <f t="shared" si="163"/>
        <v>766.8</v>
      </c>
    </row>
    <row r="350" spans="1:7" ht="78.75">
      <c r="A350" s="8" t="s">
        <v>49</v>
      </c>
      <c r="B350" s="8" t="s">
        <v>181</v>
      </c>
      <c r="C350" s="8" t="s">
        <v>76</v>
      </c>
      <c r="D350" s="16" t="s">
        <v>133</v>
      </c>
      <c r="E350" s="14">
        <f>E351</f>
        <v>408</v>
      </c>
      <c r="F350" s="14">
        <f t="shared" ref="F350:G351" si="164">F351</f>
        <v>416.2</v>
      </c>
      <c r="G350" s="14">
        <f t="shared" si="164"/>
        <v>424.5</v>
      </c>
    </row>
    <row r="351" spans="1:7" ht="63">
      <c r="A351" s="8" t="s">
        <v>49</v>
      </c>
      <c r="B351" s="8" t="s">
        <v>219</v>
      </c>
      <c r="C351" s="8" t="s">
        <v>76</v>
      </c>
      <c r="D351" s="16" t="s">
        <v>377</v>
      </c>
      <c r="E351" s="14">
        <f>E352</f>
        <v>408</v>
      </c>
      <c r="F351" s="14">
        <f t="shared" si="164"/>
        <v>416.2</v>
      </c>
      <c r="G351" s="14">
        <f t="shared" si="164"/>
        <v>424.5</v>
      </c>
    </row>
    <row r="352" spans="1:7" ht="47.25">
      <c r="A352" s="8" t="s">
        <v>49</v>
      </c>
      <c r="B352" s="8" t="s">
        <v>219</v>
      </c>
      <c r="C352" s="8" t="s">
        <v>373</v>
      </c>
      <c r="D352" s="16" t="s">
        <v>374</v>
      </c>
      <c r="E352" s="14">
        <f>№4!F230</f>
        <v>408</v>
      </c>
      <c r="F352" s="14">
        <f>№4!G230</f>
        <v>416.2</v>
      </c>
      <c r="G352" s="14">
        <f>№4!H230</f>
        <v>424.5</v>
      </c>
    </row>
    <row r="353" spans="1:7" ht="31.5">
      <c r="A353" s="8" t="s">
        <v>49</v>
      </c>
      <c r="B353" s="8" t="s">
        <v>217</v>
      </c>
      <c r="C353" s="8" t="s">
        <v>76</v>
      </c>
      <c r="D353" s="16" t="s">
        <v>132</v>
      </c>
      <c r="E353" s="14">
        <f>E354+E356</f>
        <v>333.7</v>
      </c>
      <c r="F353" s="14">
        <f t="shared" ref="F353:G353" si="165">F354+F356</f>
        <v>338</v>
      </c>
      <c r="G353" s="14">
        <f t="shared" si="165"/>
        <v>342.3</v>
      </c>
    </row>
    <row r="354" spans="1:7" ht="47.25">
      <c r="A354" s="8" t="s">
        <v>49</v>
      </c>
      <c r="B354" s="8" t="s">
        <v>221</v>
      </c>
      <c r="C354" s="8" t="s">
        <v>76</v>
      </c>
      <c r="D354" s="16" t="s">
        <v>378</v>
      </c>
      <c r="E354" s="14">
        <f>E355</f>
        <v>121</v>
      </c>
      <c r="F354" s="14">
        <f t="shared" ref="F354:G354" si="166">F355</f>
        <v>121</v>
      </c>
      <c r="G354" s="14">
        <f t="shared" si="166"/>
        <v>121</v>
      </c>
    </row>
    <row r="355" spans="1:7" ht="31.5">
      <c r="A355" s="8" t="s">
        <v>49</v>
      </c>
      <c r="B355" s="8" t="s">
        <v>221</v>
      </c>
      <c r="C355" s="8" t="s">
        <v>83</v>
      </c>
      <c r="D355" s="16" t="s">
        <v>84</v>
      </c>
      <c r="E355" s="14">
        <f>№4!F233</f>
        <v>121</v>
      </c>
      <c r="F355" s="14">
        <f>№4!G233</f>
        <v>121</v>
      </c>
      <c r="G355" s="14">
        <f>№4!H233</f>
        <v>121</v>
      </c>
    </row>
    <row r="356" spans="1:7" ht="31.5">
      <c r="A356" s="8" t="s">
        <v>49</v>
      </c>
      <c r="B356" s="8" t="s">
        <v>220</v>
      </c>
      <c r="C356" s="8" t="s">
        <v>76</v>
      </c>
      <c r="D356" s="16" t="s">
        <v>164</v>
      </c>
      <c r="E356" s="14">
        <f>E357</f>
        <v>212.7</v>
      </c>
      <c r="F356" s="14">
        <f t="shared" ref="F356:G356" si="167">F357</f>
        <v>217</v>
      </c>
      <c r="G356" s="14">
        <f t="shared" si="167"/>
        <v>221.3</v>
      </c>
    </row>
    <row r="357" spans="1:7" ht="31.5">
      <c r="A357" s="8" t="s">
        <v>49</v>
      </c>
      <c r="B357" s="8" t="s">
        <v>220</v>
      </c>
      <c r="C357" s="8" t="s">
        <v>83</v>
      </c>
      <c r="D357" s="16" t="s">
        <v>84</v>
      </c>
      <c r="E357" s="14">
        <f>№4!F235</f>
        <v>212.7</v>
      </c>
      <c r="F357" s="14">
        <f>№4!G235</f>
        <v>217</v>
      </c>
      <c r="G357" s="14">
        <f>№4!H235</f>
        <v>221.3</v>
      </c>
    </row>
    <row r="358" spans="1:7" ht="15.75">
      <c r="A358" s="8" t="s">
        <v>106</v>
      </c>
      <c r="B358" s="8" t="s">
        <v>76</v>
      </c>
      <c r="C358" s="8" t="s">
        <v>76</v>
      </c>
      <c r="D358" s="16" t="s">
        <v>107</v>
      </c>
      <c r="E358" s="14">
        <f>E359+E364</f>
        <v>13351.7</v>
      </c>
      <c r="F358" s="14">
        <f t="shared" ref="F358:G358" si="168">F359+F364</f>
        <v>15492.900000000001</v>
      </c>
      <c r="G358" s="14">
        <f t="shared" si="168"/>
        <v>14422.300000000001</v>
      </c>
    </row>
    <row r="359" spans="1:7" ht="63">
      <c r="A359" s="8" t="s">
        <v>106</v>
      </c>
      <c r="B359" s="8" t="s">
        <v>248</v>
      </c>
      <c r="C359" s="8" t="s">
        <v>76</v>
      </c>
      <c r="D359" s="16" t="s">
        <v>359</v>
      </c>
      <c r="E359" s="14">
        <f>E360</f>
        <v>9069.3000000000011</v>
      </c>
      <c r="F359" s="14">
        <f t="shared" ref="F359:G360" si="169">F360</f>
        <v>9069.3000000000011</v>
      </c>
      <c r="G359" s="14">
        <f t="shared" si="169"/>
        <v>9069.3000000000011</v>
      </c>
    </row>
    <row r="360" spans="1:7" ht="47.25">
      <c r="A360" s="8" t="s">
        <v>106</v>
      </c>
      <c r="B360" s="8" t="s">
        <v>249</v>
      </c>
      <c r="C360" s="8" t="s">
        <v>76</v>
      </c>
      <c r="D360" s="16" t="s">
        <v>94</v>
      </c>
      <c r="E360" s="14">
        <f>E361</f>
        <v>9069.3000000000011</v>
      </c>
      <c r="F360" s="14">
        <f t="shared" si="169"/>
        <v>9069.3000000000011</v>
      </c>
      <c r="G360" s="14">
        <f t="shared" si="169"/>
        <v>9069.3000000000011</v>
      </c>
    </row>
    <row r="361" spans="1:7" ht="94.5">
      <c r="A361" s="8" t="s">
        <v>106</v>
      </c>
      <c r="B361" s="8" t="s">
        <v>276</v>
      </c>
      <c r="C361" s="8" t="s">
        <v>76</v>
      </c>
      <c r="D361" s="16" t="s">
        <v>108</v>
      </c>
      <c r="E361" s="14">
        <f>E362+E363</f>
        <v>9069.3000000000011</v>
      </c>
      <c r="F361" s="14">
        <f t="shared" ref="F361:G361" si="170">F362+F363</f>
        <v>9069.3000000000011</v>
      </c>
      <c r="G361" s="14">
        <f t="shared" si="170"/>
        <v>9069.3000000000011</v>
      </c>
    </row>
    <row r="362" spans="1:7" ht="47.25">
      <c r="A362" s="8" t="s">
        <v>106</v>
      </c>
      <c r="B362" s="8" t="s">
        <v>276</v>
      </c>
      <c r="C362" s="8" t="s">
        <v>79</v>
      </c>
      <c r="D362" s="16" t="s">
        <v>302</v>
      </c>
      <c r="E362" s="14">
        <f>№4!F499</f>
        <v>264.2</v>
      </c>
      <c r="F362" s="14">
        <f>№4!G499</f>
        <v>264.2</v>
      </c>
      <c r="G362" s="14">
        <f>№4!H499</f>
        <v>264.2</v>
      </c>
    </row>
    <row r="363" spans="1:7" ht="31.5">
      <c r="A363" s="8" t="s">
        <v>106</v>
      </c>
      <c r="B363" s="8" t="s">
        <v>276</v>
      </c>
      <c r="C363" s="8" t="s">
        <v>83</v>
      </c>
      <c r="D363" s="16" t="s">
        <v>84</v>
      </c>
      <c r="E363" s="14">
        <f>№4!F500</f>
        <v>8805.1</v>
      </c>
      <c r="F363" s="14">
        <f>№4!G500</f>
        <v>8805.1</v>
      </c>
      <c r="G363" s="14">
        <f>№4!H500</f>
        <v>8805.1</v>
      </c>
    </row>
    <row r="364" spans="1:7" ht="94.5">
      <c r="A364" s="8" t="s">
        <v>106</v>
      </c>
      <c r="B364" s="8" t="s">
        <v>204</v>
      </c>
      <c r="C364" s="8" t="s">
        <v>76</v>
      </c>
      <c r="D364" s="16" t="s">
        <v>415</v>
      </c>
      <c r="E364" s="14">
        <f>E365</f>
        <v>4282.3999999999996</v>
      </c>
      <c r="F364" s="14">
        <f t="shared" ref="F364:G366" si="171">F365</f>
        <v>6423.5999999999995</v>
      </c>
      <c r="G364" s="14">
        <f t="shared" si="171"/>
        <v>5353</v>
      </c>
    </row>
    <row r="365" spans="1:7" ht="78.75">
      <c r="A365" s="8" t="s">
        <v>106</v>
      </c>
      <c r="B365" s="8" t="s">
        <v>240</v>
      </c>
      <c r="C365" s="8" t="s">
        <v>76</v>
      </c>
      <c r="D365" s="16" t="s">
        <v>416</v>
      </c>
      <c r="E365" s="14">
        <f>E366</f>
        <v>4282.3999999999996</v>
      </c>
      <c r="F365" s="14">
        <f t="shared" si="171"/>
        <v>6423.5999999999995</v>
      </c>
      <c r="G365" s="14">
        <f t="shared" si="171"/>
        <v>5353</v>
      </c>
    </row>
    <row r="366" spans="1:7" ht="110.25">
      <c r="A366" s="8" t="s">
        <v>106</v>
      </c>
      <c r="B366" s="8" t="s">
        <v>284</v>
      </c>
      <c r="C366" s="8" t="s">
        <v>76</v>
      </c>
      <c r="D366" s="16" t="s">
        <v>419</v>
      </c>
      <c r="E366" s="14">
        <f>E367</f>
        <v>4282.3999999999996</v>
      </c>
      <c r="F366" s="14">
        <f t="shared" si="171"/>
        <v>6423.5999999999995</v>
      </c>
      <c r="G366" s="14">
        <f t="shared" si="171"/>
        <v>5353</v>
      </c>
    </row>
    <row r="367" spans="1:7" ht="47.25">
      <c r="A367" s="8" t="s">
        <v>106</v>
      </c>
      <c r="B367" s="8" t="s">
        <v>284</v>
      </c>
      <c r="C367" s="8" t="s">
        <v>82</v>
      </c>
      <c r="D367" s="16" t="s">
        <v>350</v>
      </c>
      <c r="E367" s="14">
        <f>№4!F321</f>
        <v>4282.3999999999996</v>
      </c>
      <c r="F367" s="14">
        <f>№4!G321</f>
        <v>6423.5999999999995</v>
      </c>
      <c r="G367" s="14">
        <f>№4!H321</f>
        <v>5353</v>
      </c>
    </row>
    <row r="368" spans="1:7" ht="15.75">
      <c r="A368" s="9" t="s">
        <v>71</v>
      </c>
      <c r="B368" s="9" t="s">
        <v>76</v>
      </c>
      <c r="C368" s="9" t="s">
        <v>76</v>
      </c>
      <c r="D368" s="27" t="s">
        <v>39</v>
      </c>
      <c r="E368" s="11">
        <f>E369+E386</f>
        <v>16821</v>
      </c>
      <c r="F368" s="11">
        <f t="shared" ref="F368:G368" si="172">F369+F386</f>
        <v>13457.1</v>
      </c>
      <c r="G368" s="11">
        <f t="shared" si="172"/>
        <v>13503.7</v>
      </c>
    </row>
    <row r="369" spans="1:7" ht="15.75">
      <c r="A369" s="8" t="s">
        <v>120</v>
      </c>
      <c r="B369" s="8" t="s">
        <v>76</v>
      </c>
      <c r="C369" s="8" t="s">
        <v>76</v>
      </c>
      <c r="D369" s="16" t="s">
        <v>72</v>
      </c>
      <c r="E369" s="14">
        <f>E370</f>
        <v>14531.5</v>
      </c>
      <c r="F369" s="14">
        <f t="shared" ref="F369:G370" si="173">F370</f>
        <v>11167.6</v>
      </c>
      <c r="G369" s="14">
        <f t="shared" si="173"/>
        <v>11214.2</v>
      </c>
    </row>
    <row r="370" spans="1:7" ht="63">
      <c r="A370" s="8" t="s">
        <v>120</v>
      </c>
      <c r="B370" s="8" t="s">
        <v>244</v>
      </c>
      <c r="C370" s="8" t="s">
        <v>76</v>
      </c>
      <c r="D370" s="16" t="s">
        <v>424</v>
      </c>
      <c r="E370" s="14">
        <f>E371</f>
        <v>14531.5</v>
      </c>
      <c r="F370" s="14">
        <f t="shared" si="173"/>
        <v>11167.6</v>
      </c>
      <c r="G370" s="14">
        <f t="shared" si="173"/>
        <v>11214.2</v>
      </c>
    </row>
    <row r="371" spans="1:7" ht="31.5">
      <c r="A371" s="8" t="s">
        <v>120</v>
      </c>
      <c r="B371" s="8" t="s">
        <v>245</v>
      </c>
      <c r="C371" s="8" t="s">
        <v>76</v>
      </c>
      <c r="D371" s="16" t="s">
        <v>118</v>
      </c>
      <c r="E371" s="14">
        <f>E374+E376+E380+E382+E384+E372</f>
        <v>14531.5</v>
      </c>
      <c r="F371" s="14">
        <f t="shared" ref="F371:G371" si="174">F374+F376+F380+F382+F384+F372</f>
        <v>11167.6</v>
      </c>
      <c r="G371" s="14">
        <f t="shared" si="174"/>
        <v>11214.2</v>
      </c>
    </row>
    <row r="372" spans="1:7" ht="94.5">
      <c r="A372" s="8" t="s">
        <v>120</v>
      </c>
      <c r="B372" s="8" t="s">
        <v>544</v>
      </c>
      <c r="C372" s="8" t="s">
        <v>76</v>
      </c>
      <c r="D372" s="16" t="s">
        <v>545</v>
      </c>
      <c r="E372" s="14">
        <f>E373</f>
        <v>2467.1999999999998</v>
      </c>
      <c r="F372" s="14">
        <f t="shared" ref="F372:G372" si="175">F373</f>
        <v>0</v>
      </c>
      <c r="G372" s="14">
        <f t="shared" si="175"/>
        <v>0</v>
      </c>
    </row>
    <row r="373" spans="1:7" ht="47.25">
      <c r="A373" s="8" t="s">
        <v>120</v>
      </c>
      <c r="B373" s="8" t="s">
        <v>544</v>
      </c>
      <c r="C373" s="8" t="s">
        <v>79</v>
      </c>
      <c r="D373" s="16" t="s">
        <v>302</v>
      </c>
      <c r="E373" s="14">
        <f>№4!F404</f>
        <v>2467.1999999999998</v>
      </c>
      <c r="F373" s="14">
        <f>№4!G404</f>
        <v>0</v>
      </c>
      <c r="G373" s="14">
        <f>№4!H404</f>
        <v>0</v>
      </c>
    </row>
    <row r="374" spans="1:7" ht="63">
      <c r="A374" s="20" t="s">
        <v>120</v>
      </c>
      <c r="B374" s="20" t="s">
        <v>258</v>
      </c>
      <c r="C374" s="1"/>
      <c r="D374" s="15" t="s">
        <v>122</v>
      </c>
      <c r="E374" s="14">
        <f>E375</f>
        <v>9799.1</v>
      </c>
      <c r="F374" s="14">
        <f t="shared" ref="F374:G374" si="176">F375</f>
        <v>9799.1</v>
      </c>
      <c r="G374" s="14">
        <f t="shared" si="176"/>
        <v>9799.1</v>
      </c>
    </row>
    <row r="375" spans="1:7" ht="47.25">
      <c r="A375" s="20" t="s">
        <v>120</v>
      </c>
      <c r="B375" s="20" t="s">
        <v>258</v>
      </c>
      <c r="C375" s="1">
        <v>600</v>
      </c>
      <c r="D375" s="15" t="s">
        <v>97</v>
      </c>
      <c r="E375" s="14">
        <f>№4!F395</f>
        <v>9799.1</v>
      </c>
      <c r="F375" s="14">
        <f>№4!G395</f>
        <v>9799.1</v>
      </c>
      <c r="G375" s="14">
        <f>№4!H395</f>
        <v>9799.1</v>
      </c>
    </row>
    <row r="376" spans="1:7" ht="31.5">
      <c r="A376" s="8" t="s">
        <v>120</v>
      </c>
      <c r="B376" s="8" t="s">
        <v>257</v>
      </c>
      <c r="C376" s="8" t="s">
        <v>76</v>
      </c>
      <c r="D376" s="16" t="s">
        <v>121</v>
      </c>
      <c r="E376" s="14">
        <f>E377+E378+E379</f>
        <v>1070.4000000000001</v>
      </c>
      <c r="F376" s="14">
        <f t="shared" ref="F376:G376" si="177">F377+F378+F379</f>
        <v>1116.5999999999999</v>
      </c>
      <c r="G376" s="14">
        <f t="shared" si="177"/>
        <v>1163.2</v>
      </c>
    </row>
    <row r="377" spans="1:7" ht="94.5">
      <c r="A377" s="8" t="s">
        <v>120</v>
      </c>
      <c r="B377" s="8" t="s">
        <v>257</v>
      </c>
      <c r="C377" s="8" t="s">
        <v>78</v>
      </c>
      <c r="D377" s="16" t="s">
        <v>3</v>
      </c>
      <c r="E377" s="14">
        <f>№4!F397</f>
        <v>544.5</v>
      </c>
      <c r="F377" s="14">
        <f>№4!G397</f>
        <v>544.5</v>
      </c>
      <c r="G377" s="14">
        <f>№4!H397</f>
        <v>562.1</v>
      </c>
    </row>
    <row r="378" spans="1:7" ht="47.25">
      <c r="A378" s="8" t="s">
        <v>120</v>
      </c>
      <c r="B378" s="8" t="s">
        <v>257</v>
      </c>
      <c r="C378" s="8" t="s">
        <v>79</v>
      </c>
      <c r="D378" s="16" t="s">
        <v>302</v>
      </c>
      <c r="E378" s="14">
        <f>№4!F398</f>
        <v>455.1</v>
      </c>
      <c r="F378" s="14">
        <f>№4!G398</f>
        <v>501.3</v>
      </c>
      <c r="G378" s="14">
        <f>№4!H398</f>
        <v>530.29999999999995</v>
      </c>
    </row>
    <row r="379" spans="1:7" ht="15.75">
      <c r="A379" s="8" t="s">
        <v>120</v>
      </c>
      <c r="B379" s="8" t="s">
        <v>257</v>
      </c>
      <c r="C379" s="8" t="s">
        <v>80</v>
      </c>
      <c r="D379" s="16" t="s">
        <v>81</v>
      </c>
      <c r="E379" s="14">
        <f>№4!F399</f>
        <v>70.8</v>
      </c>
      <c r="F379" s="14">
        <f>№4!G399</f>
        <v>70.8</v>
      </c>
      <c r="G379" s="14">
        <f>№4!H399</f>
        <v>70.8</v>
      </c>
    </row>
    <row r="380" spans="1:7" ht="63">
      <c r="A380" s="8" t="s">
        <v>120</v>
      </c>
      <c r="B380" s="8" t="s">
        <v>259</v>
      </c>
      <c r="C380" s="8" t="s">
        <v>76</v>
      </c>
      <c r="D380" s="16" t="s">
        <v>123</v>
      </c>
      <c r="E380" s="14">
        <f>E381</f>
        <v>251.9</v>
      </c>
      <c r="F380" s="14">
        <f t="shared" ref="F380:G380" si="178">F381</f>
        <v>251.9</v>
      </c>
      <c r="G380" s="14">
        <f t="shared" si="178"/>
        <v>251.9</v>
      </c>
    </row>
    <row r="381" spans="1:7" ht="47.25">
      <c r="A381" s="8" t="s">
        <v>120</v>
      </c>
      <c r="B381" s="8" t="s">
        <v>259</v>
      </c>
      <c r="C381" s="8" t="s">
        <v>373</v>
      </c>
      <c r="D381" s="16" t="s">
        <v>374</v>
      </c>
      <c r="E381" s="14">
        <f>№4!F400</f>
        <v>251.9</v>
      </c>
      <c r="F381" s="14">
        <f>№4!G400</f>
        <v>251.9</v>
      </c>
      <c r="G381" s="14">
        <f>№4!H400</f>
        <v>251.9</v>
      </c>
    </row>
    <row r="382" spans="1:7" ht="107.45" customHeight="1">
      <c r="A382" s="8" t="s">
        <v>120</v>
      </c>
      <c r="B382" s="8" t="s">
        <v>474</v>
      </c>
      <c r="C382" s="8" t="s">
        <v>76</v>
      </c>
      <c r="D382" s="16" t="s">
        <v>543</v>
      </c>
      <c r="E382" s="14">
        <f>E383</f>
        <v>782.9</v>
      </c>
      <c r="F382" s="14">
        <f t="shared" ref="F382:G382" si="179">F383</f>
        <v>0</v>
      </c>
      <c r="G382" s="14">
        <f t="shared" si="179"/>
        <v>0</v>
      </c>
    </row>
    <row r="383" spans="1:7" ht="47.25">
      <c r="A383" s="8" t="s">
        <v>120</v>
      </c>
      <c r="B383" s="8" t="s">
        <v>474</v>
      </c>
      <c r="C383" s="8" t="s">
        <v>79</v>
      </c>
      <c r="D383" s="16" t="s">
        <v>302</v>
      </c>
      <c r="E383" s="14">
        <f>№4!F405</f>
        <v>782.9</v>
      </c>
      <c r="F383" s="14">
        <f>№4!G405</f>
        <v>0</v>
      </c>
      <c r="G383" s="14">
        <f>№4!H405</f>
        <v>0</v>
      </c>
    </row>
    <row r="384" spans="1:7" ht="110.25">
      <c r="A384" s="8" t="s">
        <v>120</v>
      </c>
      <c r="B384" s="8" t="s">
        <v>445</v>
      </c>
      <c r="C384" s="8" t="s">
        <v>76</v>
      </c>
      <c r="D384" s="16" t="s">
        <v>446</v>
      </c>
      <c r="E384" s="14">
        <f>E385</f>
        <v>160</v>
      </c>
      <c r="F384" s="14">
        <f t="shared" ref="F384:G384" si="180">F385</f>
        <v>0</v>
      </c>
      <c r="G384" s="14">
        <f t="shared" si="180"/>
        <v>0</v>
      </c>
    </row>
    <row r="385" spans="1:7" ht="47.25">
      <c r="A385" s="8" t="s">
        <v>120</v>
      </c>
      <c r="B385" s="8" t="s">
        <v>445</v>
      </c>
      <c r="C385" s="8" t="s">
        <v>373</v>
      </c>
      <c r="D385" s="16" t="s">
        <v>374</v>
      </c>
      <c r="E385" s="14">
        <f>№4!F407</f>
        <v>160</v>
      </c>
      <c r="F385" s="14">
        <f>№4!G407</f>
        <v>0</v>
      </c>
      <c r="G385" s="14">
        <f>№4!H407</f>
        <v>0</v>
      </c>
    </row>
    <row r="386" spans="1:7" ht="31.5">
      <c r="A386" s="8" t="s">
        <v>124</v>
      </c>
      <c r="B386" s="8" t="s">
        <v>76</v>
      </c>
      <c r="C386" s="8" t="s">
        <v>76</v>
      </c>
      <c r="D386" s="16" t="s">
        <v>0</v>
      </c>
      <c r="E386" s="14">
        <f>E387</f>
        <v>2289.5</v>
      </c>
      <c r="F386" s="14">
        <f t="shared" ref="F386:G388" si="181">F387</f>
        <v>2289.5</v>
      </c>
      <c r="G386" s="14">
        <f t="shared" si="181"/>
        <v>2289.5</v>
      </c>
    </row>
    <row r="387" spans="1:7" ht="63">
      <c r="A387" s="8" t="s">
        <v>124</v>
      </c>
      <c r="B387" s="8" t="s">
        <v>244</v>
      </c>
      <c r="C387" s="8" t="s">
        <v>76</v>
      </c>
      <c r="D387" s="16" t="s">
        <v>424</v>
      </c>
      <c r="E387" s="14">
        <f>E388</f>
        <v>2289.5</v>
      </c>
      <c r="F387" s="14">
        <f t="shared" si="181"/>
        <v>2289.5</v>
      </c>
      <c r="G387" s="14">
        <f t="shared" si="181"/>
        <v>2289.5</v>
      </c>
    </row>
    <row r="388" spans="1:7" ht="15.75">
      <c r="A388" s="8" t="s">
        <v>124</v>
      </c>
      <c r="B388" s="8" t="s">
        <v>260</v>
      </c>
      <c r="C388" s="8" t="s">
        <v>76</v>
      </c>
      <c r="D388" s="16" t="s">
        <v>2</v>
      </c>
      <c r="E388" s="14">
        <f>E389</f>
        <v>2289.5</v>
      </c>
      <c r="F388" s="14">
        <f t="shared" si="181"/>
        <v>2289.5</v>
      </c>
      <c r="G388" s="14">
        <f t="shared" si="181"/>
        <v>2289.5</v>
      </c>
    </row>
    <row r="389" spans="1:7" ht="94.5">
      <c r="A389" s="8" t="s">
        <v>124</v>
      </c>
      <c r="B389" s="8" t="s">
        <v>261</v>
      </c>
      <c r="C389" s="8" t="s">
        <v>76</v>
      </c>
      <c r="D389" s="16" t="s">
        <v>303</v>
      </c>
      <c r="E389" s="14">
        <f>E390+E391+E392</f>
        <v>2289.5</v>
      </c>
      <c r="F389" s="14">
        <f t="shared" ref="F389:G389" si="182">F390+F391+F392</f>
        <v>2289.5</v>
      </c>
      <c r="G389" s="14">
        <f t="shared" si="182"/>
        <v>2289.5</v>
      </c>
    </row>
    <row r="390" spans="1:7" ht="94.5">
      <c r="A390" s="8" t="s">
        <v>124</v>
      </c>
      <c r="B390" s="8" t="s">
        <v>261</v>
      </c>
      <c r="C390" s="8" t="s">
        <v>78</v>
      </c>
      <c r="D390" s="16" t="s">
        <v>3</v>
      </c>
      <c r="E390" s="14">
        <f>№4!F414</f>
        <v>2035.7</v>
      </c>
      <c r="F390" s="14">
        <f>№4!G414</f>
        <v>2035.7</v>
      </c>
      <c r="G390" s="14">
        <f>№4!H414</f>
        <v>2035.7</v>
      </c>
    </row>
    <row r="391" spans="1:7" ht="47.25">
      <c r="A391" s="8" t="s">
        <v>124</v>
      </c>
      <c r="B391" s="8" t="s">
        <v>261</v>
      </c>
      <c r="C391" s="8" t="s">
        <v>79</v>
      </c>
      <c r="D391" s="16" t="s">
        <v>302</v>
      </c>
      <c r="E391" s="14">
        <f>№4!F415</f>
        <v>253.2</v>
      </c>
      <c r="F391" s="14">
        <f>№4!G415</f>
        <v>253.2</v>
      </c>
      <c r="G391" s="14">
        <f>№4!H415</f>
        <v>253.2</v>
      </c>
    </row>
    <row r="392" spans="1:7" ht="15.75">
      <c r="A392" s="8" t="s">
        <v>124</v>
      </c>
      <c r="B392" s="8" t="s">
        <v>261</v>
      </c>
      <c r="C392" s="8" t="s">
        <v>80</v>
      </c>
      <c r="D392" s="16" t="s">
        <v>81</v>
      </c>
      <c r="E392" s="14">
        <f>№4!F416</f>
        <v>0.6</v>
      </c>
      <c r="F392" s="14">
        <f>№4!G416</f>
        <v>0.6</v>
      </c>
      <c r="G392" s="14">
        <f>№4!H416</f>
        <v>0.6</v>
      </c>
    </row>
    <row r="393" spans="1:7" ht="15.75">
      <c r="A393" s="9" t="s">
        <v>292</v>
      </c>
      <c r="B393" s="9" t="s">
        <v>76</v>
      </c>
      <c r="C393" s="9" t="s">
        <v>76</v>
      </c>
      <c r="D393" s="27" t="s">
        <v>73</v>
      </c>
      <c r="E393" s="11">
        <f>E394</f>
        <v>2554.5</v>
      </c>
      <c r="F393" s="11">
        <f t="shared" ref="F393:G393" si="183">F394</f>
        <v>2110</v>
      </c>
      <c r="G393" s="11">
        <f t="shared" si="183"/>
        <v>2152.1999999999998</v>
      </c>
    </row>
    <row r="394" spans="1:7" ht="31.5">
      <c r="A394" s="8" t="s">
        <v>74</v>
      </c>
      <c r="B394" s="8" t="s">
        <v>76</v>
      </c>
      <c r="C394" s="8" t="s">
        <v>76</v>
      </c>
      <c r="D394" s="16" t="s">
        <v>75</v>
      </c>
      <c r="E394" s="14">
        <f>E395</f>
        <v>2554.5</v>
      </c>
      <c r="F394" s="14">
        <f t="shared" ref="F394:G395" si="184">F395</f>
        <v>2110</v>
      </c>
      <c r="G394" s="14">
        <f t="shared" si="184"/>
        <v>2152.1999999999998</v>
      </c>
    </row>
    <row r="395" spans="1:7" ht="63">
      <c r="A395" s="8" t="s">
        <v>74</v>
      </c>
      <c r="B395" s="8" t="s">
        <v>168</v>
      </c>
      <c r="C395" s="8" t="s">
        <v>76</v>
      </c>
      <c r="D395" s="16" t="s">
        <v>299</v>
      </c>
      <c r="E395" s="14">
        <f>E396</f>
        <v>2554.5</v>
      </c>
      <c r="F395" s="14">
        <f t="shared" si="184"/>
        <v>2110</v>
      </c>
      <c r="G395" s="14">
        <f t="shared" si="184"/>
        <v>2152.1999999999998</v>
      </c>
    </row>
    <row r="396" spans="1:7" ht="78.75">
      <c r="A396" s="8" t="s">
        <v>74</v>
      </c>
      <c r="B396" s="8" t="s">
        <v>181</v>
      </c>
      <c r="C396" s="8" t="s">
        <v>76</v>
      </c>
      <c r="D396" s="16" t="s">
        <v>133</v>
      </c>
      <c r="E396" s="14">
        <f>E399+E401+E403+E397</f>
        <v>2554.5</v>
      </c>
      <c r="F396" s="14">
        <f t="shared" ref="F396:G396" si="185">F399+F401+F403+F397</f>
        <v>2110</v>
      </c>
      <c r="G396" s="14">
        <f t="shared" si="185"/>
        <v>2152.1999999999998</v>
      </c>
    </row>
    <row r="397" spans="1:7" ht="126">
      <c r="A397" s="17" t="s">
        <v>74</v>
      </c>
      <c r="B397" s="20" t="s">
        <v>531</v>
      </c>
      <c r="C397" s="1"/>
      <c r="D397" s="15" t="s">
        <v>532</v>
      </c>
      <c r="E397" s="14">
        <f>E398</f>
        <v>485.9</v>
      </c>
      <c r="F397" s="14">
        <f t="shared" ref="F397:G397" si="186">F398</f>
        <v>0</v>
      </c>
      <c r="G397" s="14">
        <f t="shared" si="186"/>
        <v>0</v>
      </c>
    </row>
    <row r="398" spans="1:7" ht="15.75">
      <c r="A398" s="17" t="s">
        <v>74</v>
      </c>
      <c r="B398" s="20" t="s">
        <v>531</v>
      </c>
      <c r="C398" s="1" t="s">
        <v>80</v>
      </c>
      <c r="D398" s="15" t="s">
        <v>81</v>
      </c>
      <c r="E398" s="14">
        <f>№4!F244</f>
        <v>485.9</v>
      </c>
      <c r="F398" s="14">
        <f>№4!G244</f>
        <v>0</v>
      </c>
      <c r="G398" s="14">
        <f>№4!H244</f>
        <v>0</v>
      </c>
    </row>
    <row r="399" spans="1:7" ht="126">
      <c r="A399" s="8" t="s">
        <v>74</v>
      </c>
      <c r="B399" s="8" t="s">
        <v>222</v>
      </c>
      <c r="C399" s="8" t="s">
        <v>76</v>
      </c>
      <c r="D399" s="16" t="s">
        <v>383</v>
      </c>
      <c r="E399" s="14">
        <f>E400</f>
        <v>942.5</v>
      </c>
      <c r="F399" s="14">
        <f t="shared" ref="F399:G399" si="187">F400</f>
        <v>961.4</v>
      </c>
      <c r="G399" s="14">
        <f t="shared" si="187"/>
        <v>980.6</v>
      </c>
    </row>
    <row r="400" spans="1:7" ht="15.75">
      <c r="A400" s="8" t="s">
        <v>74</v>
      </c>
      <c r="B400" s="8" t="s">
        <v>222</v>
      </c>
      <c r="C400" s="8" t="s">
        <v>80</v>
      </c>
      <c r="D400" s="16" t="s">
        <v>81</v>
      </c>
      <c r="E400" s="14">
        <f>№4!F246</f>
        <v>942.5</v>
      </c>
      <c r="F400" s="14">
        <f>№4!G246</f>
        <v>961.4</v>
      </c>
      <c r="G400" s="14">
        <f>№4!H246</f>
        <v>980.6</v>
      </c>
    </row>
    <row r="401" spans="1:7" ht="142.15" customHeight="1">
      <c r="A401" s="8" t="s">
        <v>74</v>
      </c>
      <c r="B401" s="8" t="s">
        <v>223</v>
      </c>
      <c r="C401" s="8" t="s">
        <v>76</v>
      </c>
      <c r="D401" s="16" t="s">
        <v>161</v>
      </c>
      <c r="E401" s="14">
        <f>E402</f>
        <v>489.6</v>
      </c>
      <c r="F401" s="14">
        <f t="shared" ref="F401:G401" si="188">F402</f>
        <v>499.4</v>
      </c>
      <c r="G401" s="14">
        <f t="shared" si="188"/>
        <v>509.4</v>
      </c>
    </row>
    <row r="402" spans="1:7" ht="15.75">
      <c r="A402" s="8" t="s">
        <v>74</v>
      </c>
      <c r="B402" s="8" t="s">
        <v>223</v>
      </c>
      <c r="C402" s="8" t="s">
        <v>80</v>
      </c>
      <c r="D402" s="16" t="s">
        <v>81</v>
      </c>
      <c r="E402" s="14">
        <f>№4!F247</f>
        <v>489.6</v>
      </c>
      <c r="F402" s="14">
        <f>№4!G247</f>
        <v>499.4</v>
      </c>
      <c r="G402" s="14">
        <f>№4!H247</f>
        <v>509.4</v>
      </c>
    </row>
    <row r="403" spans="1:7" ht="110.25">
      <c r="A403" s="8" t="s">
        <v>74</v>
      </c>
      <c r="B403" s="8" t="s">
        <v>384</v>
      </c>
      <c r="C403" s="8" t="s">
        <v>76</v>
      </c>
      <c r="D403" s="16" t="s">
        <v>385</v>
      </c>
      <c r="E403" s="14">
        <f>E404</f>
        <v>636.5</v>
      </c>
      <c r="F403" s="14">
        <f t="shared" ref="F403:G403" si="189">F404</f>
        <v>649.20000000000005</v>
      </c>
      <c r="G403" s="14">
        <f t="shared" si="189"/>
        <v>662.2</v>
      </c>
    </row>
    <row r="404" spans="1:7" ht="15.75">
      <c r="A404" s="8" t="s">
        <v>74</v>
      </c>
      <c r="B404" s="8" t="s">
        <v>384</v>
      </c>
      <c r="C404" s="8" t="s">
        <v>80</v>
      </c>
      <c r="D404" s="16" t="s">
        <v>81</v>
      </c>
      <c r="E404" s="14">
        <f>№4!F249</f>
        <v>636.5</v>
      </c>
      <c r="F404" s="14">
        <f>№4!G249</f>
        <v>649.20000000000005</v>
      </c>
      <c r="G404" s="14">
        <f>№4!H249</f>
        <v>662.2</v>
      </c>
    </row>
    <row r="405" spans="1:7" ht="31.5">
      <c r="A405" s="9" t="s">
        <v>293</v>
      </c>
      <c r="B405" s="9" t="s">
        <v>76</v>
      </c>
      <c r="C405" s="9" t="s">
        <v>76</v>
      </c>
      <c r="D405" s="27" t="s">
        <v>464</v>
      </c>
      <c r="E405" s="11">
        <f>E406</f>
        <v>700</v>
      </c>
      <c r="F405" s="11">
        <f t="shared" ref="F405:G409" si="190">F406</f>
        <v>237.3</v>
      </c>
      <c r="G405" s="11">
        <f t="shared" si="190"/>
        <v>0</v>
      </c>
    </row>
    <row r="406" spans="1:7" ht="31.5">
      <c r="A406" s="8" t="s">
        <v>294</v>
      </c>
      <c r="B406" s="8" t="s">
        <v>76</v>
      </c>
      <c r="C406" s="8" t="s">
        <v>76</v>
      </c>
      <c r="D406" s="16" t="s">
        <v>295</v>
      </c>
      <c r="E406" s="14">
        <f>E407</f>
        <v>700</v>
      </c>
      <c r="F406" s="14">
        <f t="shared" si="190"/>
        <v>237.3</v>
      </c>
      <c r="G406" s="14">
        <f t="shared" si="190"/>
        <v>0</v>
      </c>
    </row>
    <row r="407" spans="1:7" ht="63">
      <c r="A407" s="8" t="s">
        <v>294</v>
      </c>
      <c r="B407" s="8" t="s">
        <v>224</v>
      </c>
      <c r="C407" s="8" t="s">
        <v>76</v>
      </c>
      <c r="D407" s="16" t="s">
        <v>386</v>
      </c>
      <c r="E407" s="14">
        <f>E408</f>
        <v>700</v>
      </c>
      <c r="F407" s="14">
        <f t="shared" si="190"/>
        <v>237.3</v>
      </c>
      <c r="G407" s="14">
        <f t="shared" si="190"/>
        <v>0</v>
      </c>
    </row>
    <row r="408" spans="1:7" ht="63">
      <c r="A408" s="8" t="s">
        <v>294</v>
      </c>
      <c r="B408" s="8" t="s">
        <v>400</v>
      </c>
      <c r="C408" s="8" t="s">
        <v>76</v>
      </c>
      <c r="D408" s="16" t="s">
        <v>401</v>
      </c>
      <c r="E408" s="14">
        <f>E409</f>
        <v>700</v>
      </c>
      <c r="F408" s="14">
        <f t="shared" si="190"/>
        <v>237.3</v>
      </c>
      <c r="G408" s="14">
        <f t="shared" si="190"/>
        <v>0</v>
      </c>
    </row>
    <row r="409" spans="1:7" ht="15.75">
      <c r="A409" s="8" t="s">
        <v>294</v>
      </c>
      <c r="B409" s="8" t="s">
        <v>404</v>
      </c>
      <c r="C409" s="8" t="s">
        <v>76</v>
      </c>
      <c r="D409" s="16" t="s">
        <v>405</v>
      </c>
      <c r="E409" s="14">
        <f>E410</f>
        <v>700</v>
      </c>
      <c r="F409" s="14">
        <f t="shared" si="190"/>
        <v>237.3</v>
      </c>
      <c r="G409" s="14">
        <f t="shared" si="190"/>
        <v>0</v>
      </c>
    </row>
    <row r="410" spans="1:7" ht="31.5">
      <c r="A410" s="8" t="s">
        <v>294</v>
      </c>
      <c r="B410" s="8" t="s">
        <v>404</v>
      </c>
      <c r="C410" s="8" t="s">
        <v>406</v>
      </c>
      <c r="D410" s="16" t="s">
        <v>407</v>
      </c>
      <c r="E410" s="14">
        <f>№4!F286</f>
        <v>700</v>
      </c>
      <c r="F410" s="14">
        <f>№4!G286</f>
        <v>237.3</v>
      </c>
      <c r="G410" s="14">
        <f>№4!H286</f>
        <v>0</v>
      </c>
    </row>
  </sheetData>
  <mergeCells count="9">
    <mergeCell ref="A1:G1"/>
    <mergeCell ref="A2:G2"/>
    <mergeCell ref="A3:A5"/>
    <mergeCell ref="B3:B5"/>
    <mergeCell ref="C3:C5"/>
    <mergeCell ref="D3:D5"/>
    <mergeCell ref="E3:G3"/>
    <mergeCell ref="E4:E5"/>
    <mergeCell ref="F4:G4"/>
  </mergeCells>
  <pageMargins left="0.59055118110236227" right="0.19685039370078741" top="0.19685039370078741" bottom="0.19685039370078741" header="0.31496062992125984" footer="0.31496062992125984"/>
  <pageSetup paperSize="9" scale="89" fitToHeight="0" orientation="portrait" r:id="rId1"/>
  <headerFooter>
    <oddFooter>&amp;Ф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C99FF"/>
  </sheetPr>
  <dimension ref="A1:AL103"/>
  <sheetViews>
    <sheetView tabSelected="1" view="pageBreakPreview" topLeftCell="A70" zoomScale="75" zoomScaleSheetLayoutView="75" workbookViewId="0">
      <selection activeCell="AF110" sqref="AF110"/>
    </sheetView>
  </sheetViews>
  <sheetFormatPr defaultRowHeight="15.75"/>
  <cols>
    <col min="1" max="1" width="2.5703125" style="35" customWidth="1"/>
    <col min="2" max="3" width="2.28515625" style="35" customWidth="1"/>
    <col min="4" max="4" width="2.140625" style="35" customWidth="1"/>
    <col min="5" max="8" width="2.42578125" style="35" customWidth="1"/>
    <col min="9" max="9" width="2" style="35" customWidth="1"/>
    <col min="10" max="10" width="2.85546875" style="35" customWidth="1"/>
    <col min="11" max="19" width="2.85546875" style="35" bestFit="1" customWidth="1"/>
    <col min="20" max="20" width="2.42578125" style="35" customWidth="1"/>
    <col min="21" max="22" width="2.7109375" style="35" customWidth="1"/>
    <col min="23" max="27" width="2.85546875" style="35" bestFit="1" customWidth="1"/>
    <col min="28" max="28" width="59.140625" style="35" customWidth="1"/>
    <col min="29" max="29" width="8.7109375" style="44" customWidth="1"/>
    <col min="30" max="30" width="8" style="85" customWidth="1"/>
    <col min="31" max="31" width="10.42578125" style="85" bestFit="1" customWidth="1"/>
    <col min="32" max="33" width="7.7109375" style="35" bestFit="1" customWidth="1"/>
    <col min="34" max="34" width="7.7109375" style="90" bestFit="1" customWidth="1"/>
    <col min="35" max="35" width="7.7109375" style="35" bestFit="1" customWidth="1"/>
    <col min="36" max="37" width="9.42578125" style="44" customWidth="1"/>
    <col min="38" max="16384" width="9.140625" style="55"/>
  </cols>
  <sheetData>
    <row r="1" spans="1:37" s="40" customFormat="1" ht="90.7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C1" s="130" t="s">
        <v>633</v>
      </c>
      <c r="AD1" s="130"/>
      <c r="AE1" s="130"/>
      <c r="AF1" s="130"/>
      <c r="AG1" s="130"/>
      <c r="AH1" s="130"/>
      <c r="AI1" s="130"/>
      <c r="AJ1" s="130"/>
      <c r="AK1" s="130"/>
    </row>
    <row r="2" spans="1:37" s="42" customFormat="1">
      <c r="A2" s="41"/>
      <c r="B2" s="41"/>
      <c r="C2" s="131" t="s">
        <v>583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1:37" s="43" customFormat="1">
      <c r="A3" s="132" t="s">
        <v>610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</row>
    <row r="4" spans="1:37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</row>
    <row r="5" spans="1:37" s="54" customFormat="1" ht="15" customHeight="1">
      <c r="A5" s="134" t="s">
        <v>619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</row>
    <row r="6" spans="1:37" s="54" customFormat="1" ht="26.25" customHeight="1">
      <c r="A6" s="134" t="s">
        <v>615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</row>
    <row r="7" spans="1:37" s="54" customFormat="1" ht="27" customHeight="1">
      <c r="A7" s="135" t="s">
        <v>632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</row>
    <row r="8" spans="1:37" s="51" customFormat="1" ht="13.5">
      <c r="A8" s="46"/>
      <c r="B8" s="46"/>
      <c r="C8" s="46"/>
      <c r="D8" s="46"/>
      <c r="E8" s="46"/>
      <c r="F8" s="46"/>
      <c r="G8" s="46"/>
      <c r="H8" s="47" t="s">
        <v>584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9"/>
      <c r="AG8" s="50"/>
      <c r="AH8" s="50"/>
      <c r="AI8" s="50"/>
      <c r="AJ8" s="50"/>
      <c r="AK8" s="58"/>
    </row>
    <row r="9" spans="1:37" s="53" customFormat="1" ht="12.75">
      <c r="A9" s="52"/>
      <c r="B9" s="52"/>
      <c r="C9" s="52"/>
      <c r="D9" s="52"/>
      <c r="E9" s="52"/>
      <c r="F9" s="52"/>
      <c r="G9" s="52"/>
      <c r="H9" s="136" t="s">
        <v>585</v>
      </c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95"/>
      <c r="AF9" s="95"/>
      <c r="AG9" s="95"/>
      <c r="AH9" s="95"/>
      <c r="AI9" s="95"/>
      <c r="AJ9" s="95"/>
      <c r="AK9" s="59"/>
    </row>
    <row r="10" spans="1:37" s="53" customFormat="1" ht="12.75">
      <c r="A10" s="52"/>
      <c r="B10" s="52"/>
      <c r="C10" s="52"/>
      <c r="D10" s="52"/>
      <c r="E10" s="52"/>
      <c r="F10" s="52"/>
      <c r="G10" s="52"/>
      <c r="H10" s="136" t="s">
        <v>586</v>
      </c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95"/>
      <c r="AF10" s="138"/>
      <c r="AG10" s="138"/>
      <c r="AH10" s="138"/>
      <c r="AI10" s="138"/>
      <c r="AJ10" s="138"/>
      <c r="AK10" s="138"/>
    </row>
    <row r="11" spans="1:37" s="53" customFormat="1" ht="12.75">
      <c r="A11" s="52"/>
      <c r="B11" s="52"/>
      <c r="C11" s="52"/>
      <c r="D11" s="52"/>
      <c r="E11" s="52"/>
      <c r="F11" s="52"/>
      <c r="G11" s="52"/>
      <c r="H11" s="136" t="s">
        <v>587</v>
      </c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95"/>
      <c r="AF11" s="95"/>
      <c r="AG11" s="95"/>
      <c r="AH11" s="95"/>
      <c r="AI11" s="95"/>
      <c r="AJ11" s="95"/>
      <c r="AK11" s="59"/>
    </row>
    <row r="12" spans="1:37" s="53" customFormat="1" ht="12.75">
      <c r="A12" s="52"/>
      <c r="B12" s="52"/>
      <c r="C12" s="52"/>
      <c r="D12" s="52"/>
      <c r="E12" s="52"/>
      <c r="F12" s="52"/>
      <c r="G12" s="52"/>
      <c r="H12" s="137" t="s">
        <v>601</v>
      </c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</row>
    <row r="13" spans="1:37">
      <c r="A13" s="12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</row>
    <row r="14" spans="1:37" ht="12.75">
      <c r="A14" s="122" t="s">
        <v>549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 t="s">
        <v>550</v>
      </c>
      <c r="S14" s="122"/>
      <c r="T14" s="122"/>
      <c r="U14" s="122"/>
      <c r="V14" s="122"/>
      <c r="W14" s="122"/>
      <c r="X14" s="122"/>
      <c r="Y14" s="122"/>
      <c r="Z14" s="122"/>
      <c r="AA14" s="122"/>
      <c r="AB14" s="122" t="s">
        <v>565</v>
      </c>
      <c r="AC14" s="122" t="s">
        <v>575</v>
      </c>
      <c r="AD14" s="122" t="s">
        <v>551</v>
      </c>
      <c r="AE14" s="122"/>
      <c r="AF14" s="122"/>
      <c r="AG14" s="122"/>
      <c r="AH14" s="122"/>
      <c r="AI14" s="122"/>
      <c r="AJ14" s="126" t="s">
        <v>552</v>
      </c>
      <c r="AK14" s="126"/>
    </row>
    <row r="15" spans="1:37" ht="12.75">
      <c r="A15" s="123" t="s">
        <v>553</v>
      </c>
      <c r="B15" s="123"/>
      <c r="C15" s="123"/>
      <c r="D15" s="122" t="s">
        <v>554</v>
      </c>
      <c r="E15" s="122"/>
      <c r="F15" s="122" t="s">
        <v>555</v>
      </c>
      <c r="G15" s="122"/>
      <c r="H15" s="122" t="s">
        <v>556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 t="s">
        <v>557</v>
      </c>
      <c r="S15" s="122"/>
      <c r="T15" s="123" t="s">
        <v>558</v>
      </c>
      <c r="U15" s="124"/>
      <c r="V15" s="122" t="s">
        <v>566</v>
      </c>
      <c r="W15" s="122"/>
      <c r="X15" s="123" t="s">
        <v>560</v>
      </c>
      <c r="Y15" s="123"/>
      <c r="Z15" s="123" t="s">
        <v>559</v>
      </c>
      <c r="AA15" s="123"/>
      <c r="AB15" s="122"/>
      <c r="AC15" s="122"/>
      <c r="AD15" s="125" t="s">
        <v>571</v>
      </c>
      <c r="AE15" s="127" t="s">
        <v>572</v>
      </c>
      <c r="AF15" s="122" t="s">
        <v>606</v>
      </c>
      <c r="AG15" s="122" t="s">
        <v>607</v>
      </c>
      <c r="AH15" s="125" t="s">
        <v>608</v>
      </c>
      <c r="AI15" s="122" t="s">
        <v>609</v>
      </c>
      <c r="AJ15" s="126" t="s">
        <v>561</v>
      </c>
      <c r="AK15" s="122" t="s">
        <v>562</v>
      </c>
    </row>
    <row r="16" spans="1:37" ht="58.5">
      <c r="A16" s="123"/>
      <c r="B16" s="123"/>
      <c r="C16" s="123"/>
      <c r="D16" s="122"/>
      <c r="E16" s="122"/>
      <c r="F16" s="122"/>
      <c r="G16" s="122"/>
      <c r="H16" s="123" t="s">
        <v>557</v>
      </c>
      <c r="I16" s="123"/>
      <c r="J16" s="34" t="s">
        <v>558</v>
      </c>
      <c r="K16" s="123" t="s">
        <v>563</v>
      </c>
      <c r="L16" s="123"/>
      <c r="M16" s="123" t="s">
        <v>560</v>
      </c>
      <c r="N16" s="123"/>
      <c r="O16" s="123"/>
      <c r="P16" s="123"/>
      <c r="Q16" s="123"/>
      <c r="R16" s="122"/>
      <c r="S16" s="122"/>
      <c r="T16" s="123"/>
      <c r="U16" s="124"/>
      <c r="V16" s="122"/>
      <c r="W16" s="122"/>
      <c r="X16" s="123"/>
      <c r="Y16" s="123"/>
      <c r="Z16" s="123"/>
      <c r="AA16" s="123"/>
      <c r="AB16" s="122"/>
      <c r="AC16" s="122"/>
      <c r="AD16" s="125"/>
      <c r="AE16" s="127"/>
      <c r="AF16" s="122"/>
      <c r="AG16" s="122"/>
      <c r="AH16" s="125"/>
      <c r="AI16" s="122"/>
      <c r="AJ16" s="126"/>
      <c r="AK16" s="122"/>
    </row>
    <row r="17" spans="1:37" ht="12.75">
      <c r="A17" s="60">
        <v>1</v>
      </c>
      <c r="B17" s="60">
        <v>2</v>
      </c>
      <c r="C17" s="60">
        <v>3</v>
      </c>
      <c r="D17" s="60">
        <v>4</v>
      </c>
      <c r="E17" s="60">
        <v>5</v>
      </c>
      <c r="F17" s="60">
        <v>6</v>
      </c>
      <c r="G17" s="60">
        <v>7</v>
      </c>
      <c r="H17" s="60">
        <v>8</v>
      </c>
      <c r="I17" s="60">
        <v>9</v>
      </c>
      <c r="J17" s="34">
        <v>10</v>
      </c>
      <c r="K17" s="60">
        <v>11</v>
      </c>
      <c r="L17" s="60">
        <v>12</v>
      </c>
      <c r="M17" s="60">
        <v>13</v>
      </c>
      <c r="N17" s="60">
        <v>14</v>
      </c>
      <c r="O17" s="60">
        <v>15</v>
      </c>
      <c r="P17" s="60">
        <v>16</v>
      </c>
      <c r="Q17" s="60">
        <v>17</v>
      </c>
      <c r="R17" s="60">
        <v>18</v>
      </c>
      <c r="S17" s="60">
        <v>19</v>
      </c>
      <c r="T17" s="60">
        <v>20</v>
      </c>
      <c r="U17" s="60">
        <v>21</v>
      </c>
      <c r="V17" s="60">
        <v>22</v>
      </c>
      <c r="W17" s="60">
        <v>23</v>
      </c>
      <c r="X17" s="60">
        <v>24</v>
      </c>
      <c r="Y17" s="60">
        <v>25</v>
      </c>
      <c r="Z17" s="60">
        <v>26</v>
      </c>
      <c r="AA17" s="60">
        <v>27</v>
      </c>
      <c r="AB17" s="61">
        <v>28</v>
      </c>
      <c r="AC17" s="61">
        <v>29</v>
      </c>
      <c r="AD17" s="86">
        <v>30</v>
      </c>
      <c r="AE17" s="97">
        <v>31</v>
      </c>
      <c r="AF17" s="60">
        <v>32</v>
      </c>
      <c r="AG17" s="60">
        <v>33</v>
      </c>
      <c r="AH17" s="86">
        <v>34</v>
      </c>
      <c r="AI17" s="60">
        <v>35</v>
      </c>
      <c r="AJ17" s="60">
        <v>36</v>
      </c>
      <c r="AK17" s="60">
        <v>37</v>
      </c>
    </row>
    <row r="18" spans="1:37" ht="16.5" customHeight="1">
      <c r="A18" s="61"/>
      <c r="B18" s="61"/>
      <c r="C18" s="61"/>
      <c r="D18" s="61"/>
      <c r="E18" s="61"/>
      <c r="F18" s="61"/>
      <c r="G18" s="61"/>
      <c r="H18" s="61">
        <v>2</v>
      </c>
      <c r="I18" s="61">
        <v>5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2</v>
      </c>
      <c r="S18" s="61">
        <v>5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110" t="s">
        <v>567</v>
      </c>
      <c r="AC18" s="111" t="s">
        <v>598</v>
      </c>
      <c r="AD18" s="112">
        <f t="shared" ref="AD18:AI18" si="0">AD22+AD36</f>
        <v>24645.299999999996</v>
      </c>
      <c r="AE18" s="112">
        <f t="shared" si="0"/>
        <v>26542.400000000001</v>
      </c>
      <c r="AF18" s="112">
        <f t="shared" si="0"/>
        <v>22624</v>
      </c>
      <c r="AG18" s="112">
        <f t="shared" si="0"/>
        <v>22624</v>
      </c>
      <c r="AH18" s="112">
        <f t="shared" si="0"/>
        <v>21065.5</v>
      </c>
      <c r="AI18" s="112">
        <f t="shared" si="0"/>
        <v>21065.5</v>
      </c>
      <c r="AJ18" s="112">
        <f>SUM(AD18:AI18)</f>
        <v>138566.70000000001</v>
      </c>
      <c r="AK18" s="61">
        <v>2027</v>
      </c>
    </row>
    <row r="19" spans="1:37" ht="24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>
        <v>2</v>
      </c>
      <c r="S19" s="61">
        <v>5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1</v>
      </c>
      <c r="AB19" s="28" t="s">
        <v>579</v>
      </c>
      <c r="AC19" s="61" t="s">
        <v>576</v>
      </c>
      <c r="AD19" s="80">
        <v>240</v>
      </c>
      <c r="AE19" s="98">
        <v>235</v>
      </c>
      <c r="AF19" s="33">
        <v>230</v>
      </c>
      <c r="AG19" s="33">
        <v>225</v>
      </c>
      <c r="AH19" s="80">
        <v>220</v>
      </c>
      <c r="AI19" s="33">
        <v>220</v>
      </c>
      <c r="AJ19" s="38">
        <f>AI19</f>
        <v>220</v>
      </c>
      <c r="AK19" s="61">
        <v>2027</v>
      </c>
    </row>
    <row r="20" spans="1:37" ht="12.7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>
        <v>2</v>
      </c>
      <c r="S20" s="61">
        <v>5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2</v>
      </c>
      <c r="AB20" s="28" t="s">
        <v>580</v>
      </c>
      <c r="AC20" s="61" t="s">
        <v>578</v>
      </c>
      <c r="AD20" s="80">
        <v>150</v>
      </c>
      <c r="AE20" s="98">
        <v>147</v>
      </c>
      <c r="AF20" s="33">
        <v>145</v>
      </c>
      <c r="AG20" s="33">
        <v>143</v>
      </c>
      <c r="AH20" s="80">
        <v>140</v>
      </c>
      <c r="AI20" s="33">
        <v>140</v>
      </c>
      <c r="AJ20" s="38">
        <f>AI20</f>
        <v>140</v>
      </c>
      <c r="AK20" s="61">
        <v>2027</v>
      </c>
    </row>
    <row r="21" spans="1:37" ht="12.7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>
        <v>2</v>
      </c>
      <c r="S21" s="61">
        <v>5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3</v>
      </c>
      <c r="AB21" s="28" t="s">
        <v>596</v>
      </c>
      <c r="AC21" s="61" t="s">
        <v>578</v>
      </c>
      <c r="AD21" s="80">
        <v>0</v>
      </c>
      <c r="AE21" s="98">
        <v>0</v>
      </c>
      <c r="AF21" s="33">
        <v>0</v>
      </c>
      <c r="AG21" s="33">
        <v>0</v>
      </c>
      <c r="AH21" s="80">
        <v>0</v>
      </c>
      <c r="AI21" s="33">
        <v>0</v>
      </c>
      <c r="AJ21" s="38">
        <f>AI21</f>
        <v>0</v>
      </c>
      <c r="AK21" s="61">
        <v>2027</v>
      </c>
    </row>
    <row r="22" spans="1:37" ht="21" customHeight="1">
      <c r="A22" s="30"/>
      <c r="B22" s="30"/>
      <c r="C22" s="30"/>
      <c r="D22" s="30"/>
      <c r="E22" s="30"/>
      <c r="F22" s="30"/>
      <c r="G22" s="30"/>
      <c r="H22" s="61">
        <v>2</v>
      </c>
      <c r="I22" s="61">
        <v>5</v>
      </c>
      <c r="J22" s="61">
        <v>1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2</v>
      </c>
      <c r="S22" s="61">
        <v>5</v>
      </c>
      <c r="T22" s="61">
        <v>0</v>
      </c>
      <c r="U22" s="61">
        <v>1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113" t="s">
        <v>568</v>
      </c>
      <c r="AC22" s="102" t="s">
        <v>598</v>
      </c>
      <c r="AD22" s="114">
        <f>AD25+AD30+AD33</f>
        <v>8513.2999999999993</v>
      </c>
      <c r="AE22" s="114">
        <f>AE25+AE30+AE33</f>
        <v>8985.7999999999993</v>
      </c>
      <c r="AF22" s="114">
        <f t="shared" ref="AF22:AI22" si="1">AF25+AF30+AF33</f>
        <v>8985.7999999999993</v>
      </c>
      <c r="AG22" s="114">
        <f t="shared" si="1"/>
        <v>8985.7999999999993</v>
      </c>
      <c r="AH22" s="114">
        <f t="shared" si="1"/>
        <v>8113.3</v>
      </c>
      <c r="AI22" s="114">
        <f t="shared" si="1"/>
        <v>8113.3</v>
      </c>
      <c r="AJ22" s="114">
        <f>SUM(AD22:AI22)</f>
        <v>51697.3</v>
      </c>
      <c r="AK22" s="61">
        <v>2027</v>
      </c>
    </row>
    <row r="23" spans="1:37" ht="30.7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61">
        <v>2</v>
      </c>
      <c r="S23" s="61">
        <v>5</v>
      </c>
      <c r="T23" s="61">
        <v>0</v>
      </c>
      <c r="U23" s="61">
        <v>1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1</v>
      </c>
      <c r="AB23" s="37" t="s">
        <v>581</v>
      </c>
      <c r="AC23" s="61" t="s">
        <v>578</v>
      </c>
      <c r="AD23" s="80">
        <f>13+18+7+3+4+9+10</f>
        <v>64</v>
      </c>
      <c r="AE23" s="98">
        <v>64</v>
      </c>
      <c r="AF23" s="33">
        <v>64</v>
      </c>
      <c r="AG23" s="33">
        <f t="shared" ref="AG23:AI23" si="2">AF23+1</f>
        <v>65</v>
      </c>
      <c r="AH23" s="80">
        <f t="shared" si="2"/>
        <v>66</v>
      </c>
      <c r="AI23" s="33">
        <f t="shared" si="2"/>
        <v>67</v>
      </c>
      <c r="AJ23" s="38">
        <f>AI23</f>
        <v>67</v>
      </c>
      <c r="AK23" s="61">
        <v>2027</v>
      </c>
    </row>
    <row r="24" spans="1:37" ht="27.7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61">
        <v>2</v>
      </c>
      <c r="S24" s="61">
        <v>5</v>
      </c>
      <c r="T24" s="61">
        <v>0</v>
      </c>
      <c r="U24" s="61">
        <v>1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2</v>
      </c>
      <c r="AB24" s="37" t="s">
        <v>582</v>
      </c>
      <c r="AC24" s="61" t="s">
        <v>578</v>
      </c>
      <c r="AD24" s="80">
        <f>AD28+AD29</f>
        <v>781</v>
      </c>
      <c r="AE24" s="98">
        <f t="shared" ref="AE24:AI24" si="3">AE28+AE29</f>
        <v>781</v>
      </c>
      <c r="AF24" s="33">
        <f t="shared" si="3"/>
        <v>781</v>
      </c>
      <c r="AG24" s="33">
        <f t="shared" si="3"/>
        <v>781</v>
      </c>
      <c r="AH24" s="80">
        <f>AH28+AH29</f>
        <v>781</v>
      </c>
      <c r="AI24" s="33">
        <f t="shared" si="3"/>
        <v>781</v>
      </c>
      <c r="AJ24" s="38">
        <f>AI24</f>
        <v>781</v>
      </c>
      <c r="AK24" s="61">
        <v>2027</v>
      </c>
    </row>
    <row r="25" spans="1:37" ht="39.75" customHeight="1">
      <c r="A25" s="30"/>
      <c r="B25" s="30"/>
      <c r="C25" s="30"/>
      <c r="D25" s="30"/>
      <c r="E25" s="30"/>
      <c r="F25" s="30"/>
      <c r="G25" s="30"/>
      <c r="H25" s="61">
        <v>2</v>
      </c>
      <c r="I25" s="61">
        <v>5</v>
      </c>
      <c r="J25" s="61">
        <v>1</v>
      </c>
      <c r="K25" s="61">
        <v>0</v>
      </c>
      <c r="L25" s="61">
        <v>1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2</v>
      </c>
      <c r="S25" s="61">
        <v>5</v>
      </c>
      <c r="T25" s="61">
        <v>0</v>
      </c>
      <c r="U25" s="61">
        <v>1</v>
      </c>
      <c r="V25" s="61">
        <v>0</v>
      </c>
      <c r="W25" s="61">
        <v>1</v>
      </c>
      <c r="X25" s="61">
        <v>0</v>
      </c>
      <c r="Y25" s="61">
        <v>0</v>
      </c>
      <c r="Z25" s="61">
        <v>0</v>
      </c>
      <c r="AA25" s="61">
        <v>0</v>
      </c>
      <c r="AB25" s="103" t="s">
        <v>569</v>
      </c>
      <c r="AC25" s="104" t="s">
        <v>598</v>
      </c>
      <c r="AD25" s="105">
        <f>AD26</f>
        <v>8237.7999999999993</v>
      </c>
      <c r="AE25" s="105">
        <f>SUM(AE26)</f>
        <v>8875.2999999999993</v>
      </c>
      <c r="AF25" s="105">
        <f t="shared" ref="AF25:AI25" si="4">SUM(AF26)</f>
        <v>8875.2999999999993</v>
      </c>
      <c r="AG25" s="105">
        <f t="shared" si="4"/>
        <v>8875.2999999999993</v>
      </c>
      <c r="AH25" s="105">
        <f t="shared" si="4"/>
        <v>8002.8</v>
      </c>
      <c r="AI25" s="105">
        <f t="shared" si="4"/>
        <v>8002.8</v>
      </c>
      <c r="AJ25" s="106">
        <f>SUM(AD25:AI25)</f>
        <v>50869.3</v>
      </c>
      <c r="AK25" s="104">
        <v>2027</v>
      </c>
    </row>
    <row r="26" spans="1:37" ht="39.75" customHeight="1">
      <c r="A26" s="30">
        <v>0</v>
      </c>
      <c r="B26" s="30">
        <v>0</v>
      </c>
      <c r="C26" s="30">
        <v>1</v>
      </c>
      <c r="D26" s="30">
        <v>0</v>
      </c>
      <c r="E26" s="30">
        <v>3</v>
      </c>
      <c r="F26" s="30">
        <v>1</v>
      </c>
      <c r="G26" s="30">
        <v>0</v>
      </c>
      <c r="H26" s="96">
        <v>2</v>
      </c>
      <c r="I26" s="96">
        <v>5</v>
      </c>
      <c r="J26" s="96">
        <v>1</v>
      </c>
      <c r="K26" s="96">
        <v>0</v>
      </c>
      <c r="L26" s="96">
        <v>1</v>
      </c>
      <c r="M26" s="30">
        <v>2</v>
      </c>
      <c r="N26" s="30">
        <v>0</v>
      </c>
      <c r="O26" s="30">
        <v>0</v>
      </c>
      <c r="P26" s="30">
        <v>1</v>
      </c>
      <c r="Q26" s="30">
        <v>0</v>
      </c>
      <c r="R26" s="96">
        <v>2</v>
      </c>
      <c r="S26" s="96">
        <v>5</v>
      </c>
      <c r="T26" s="96">
        <v>0</v>
      </c>
      <c r="U26" s="96">
        <v>1</v>
      </c>
      <c r="V26" s="96">
        <v>0</v>
      </c>
      <c r="W26" s="96">
        <v>1</v>
      </c>
      <c r="X26" s="96">
        <v>0</v>
      </c>
      <c r="Y26" s="96">
        <v>1</v>
      </c>
      <c r="Z26" s="96">
        <v>0</v>
      </c>
      <c r="AA26" s="96">
        <v>0</v>
      </c>
      <c r="AB26" s="31" t="s">
        <v>588</v>
      </c>
      <c r="AC26" s="96" t="s">
        <v>598</v>
      </c>
      <c r="AD26" s="76">
        <f>8002.8+94.7+140.3</f>
        <v>8237.7999999999993</v>
      </c>
      <c r="AE26" s="84">
        <v>8875.2999999999993</v>
      </c>
      <c r="AF26" s="84">
        <v>8875.2999999999993</v>
      </c>
      <c r="AG26" s="84">
        <v>8875.2999999999993</v>
      </c>
      <c r="AH26" s="75">
        <v>8002.8</v>
      </c>
      <c r="AI26" s="75">
        <v>8002.8</v>
      </c>
      <c r="AJ26" s="32">
        <f>SUM(AD26:AI26)</f>
        <v>50869.3</v>
      </c>
      <c r="AK26" s="96">
        <v>2027</v>
      </c>
    </row>
    <row r="27" spans="1:37" ht="32.25" customHeight="1">
      <c r="A27" s="30"/>
      <c r="B27" s="30"/>
      <c r="C27" s="30"/>
      <c r="D27" s="30"/>
      <c r="E27" s="30"/>
      <c r="F27" s="30"/>
      <c r="G27" s="30"/>
      <c r="H27" s="61"/>
      <c r="I27" s="61"/>
      <c r="J27" s="61"/>
      <c r="K27" s="61"/>
      <c r="L27" s="61"/>
      <c r="M27" s="30"/>
      <c r="N27" s="30"/>
      <c r="O27" s="30"/>
      <c r="P27" s="30"/>
      <c r="Q27" s="30"/>
      <c r="R27" s="61">
        <v>2</v>
      </c>
      <c r="S27" s="61">
        <v>5</v>
      </c>
      <c r="T27" s="61">
        <v>0</v>
      </c>
      <c r="U27" s="61">
        <v>1</v>
      </c>
      <c r="V27" s="61">
        <v>0</v>
      </c>
      <c r="W27" s="61">
        <v>1</v>
      </c>
      <c r="X27" s="61">
        <v>0</v>
      </c>
      <c r="Y27" s="61">
        <v>0</v>
      </c>
      <c r="Z27" s="61">
        <v>0</v>
      </c>
      <c r="AA27" s="61">
        <v>1</v>
      </c>
      <c r="AB27" s="36" t="s">
        <v>589</v>
      </c>
      <c r="AC27" s="61" t="s">
        <v>576</v>
      </c>
      <c r="AD27" s="82">
        <v>16770</v>
      </c>
      <c r="AE27" s="99">
        <v>16770</v>
      </c>
      <c r="AF27" s="38">
        <v>16770</v>
      </c>
      <c r="AG27" s="38">
        <v>16770</v>
      </c>
      <c r="AH27" s="82">
        <v>16770</v>
      </c>
      <c r="AI27" s="38">
        <f>ROUND(AH27*100.5%/10,0)*10</f>
        <v>16850</v>
      </c>
      <c r="AJ27" s="38">
        <f>AI27</f>
        <v>16850</v>
      </c>
      <c r="AK27" s="61">
        <v>2027</v>
      </c>
    </row>
    <row r="28" spans="1:37" ht="24">
      <c r="A28" s="30"/>
      <c r="B28" s="30"/>
      <c r="C28" s="30"/>
      <c r="D28" s="30"/>
      <c r="E28" s="30"/>
      <c r="F28" s="30"/>
      <c r="G28" s="30"/>
      <c r="H28" s="61"/>
      <c r="I28" s="61"/>
      <c r="J28" s="61"/>
      <c r="K28" s="61"/>
      <c r="L28" s="61"/>
      <c r="M28" s="30"/>
      <c r="N28" s="30"/>
      <c r="O28" s="30"/>
      <c r="P28" s="30"/>
      <c r="Q28" s="30"/>
      <c r="R28" s="61">
        <v>2</v>
      </c>
      <c r="S28" s="61">
        <v>5</v>
      </c>
      <c r="T28" s="61">
        <v>0</v>
      </c>
      <c r="U28" s="61">
        <v>1</v>
      </c>
      <c r="V28" s="61">
        <v>0</v>
      </c>
      <c r="W28" s="61">
        <v>1</v>
      </c>
      <c r="X28" s="61">
        <v>0</v>
      </c>
      <c r="Y28" s="61">
        <v>0</v>
      </c>
      <c r="Z28" s="61">
        <v>0</v>
      </c>
      <c r="AA28" s="61">
        <v>2</v>
      </c>
      <c r="AB28" s="36" t="s">
        <v>590</v>
      </c>
      <c r="AC28" s="61" t="s">
        <v>576</v>
      </c>
      <c r="AD28" s="82">
        <v>640</v>
      </c>
      <c r="AE28" s="99">
        <f>AD28</f>
        <v>640</v>
      </c>
      <c r="AF28" s="38">
        <f t="shared" ref="AF28:AI28" si="5">AE28</f>
        <v>640</v>
      </c>
      <c r="AG28" s="38">
        <f t="shared" si="5"/>
        <v>640</v>
      </c>
      <c r="AH28" s="82">
        <f t="shared" si="5"/>
        <v>640</v>
      </c>
      <c r="AI28" s="38">
        <f t="shared" si="5"/>
        <v>640</v>
      </c>
      <c r="AJ28" s="38">
        <f>AD28</f>
        <v>640</v>
      </c>
      <c r="AK28" s="61">
        <v>2027</v>
      </c>
    </row>
    <row r="29" spans="1:37" ht="24">
      <c r="A29" s="30"/>
      <c r="B29" s="30"/>
      <c r="C29" s="30"/>
      <c r="D29" s="30"/>
      <c r="E29" s="30"/>
      <c r="F29" s="30"/>
      <c r="G29" s="30"/>
      <c r="H29" s="61"/>
      <c r="I29" s="61"/>
      <c r="J29" s="61"/>
      <c r="K29" s="61"/>
      <c r="L29" s="61"/>
      <c r="M29" s="30"/>
      <c r="N29" s="30"/>
      <c r="O29" s="30"/>
      <c r="P29" s="30"/>
      <c r="Q29" s="30"/>
      <c r="R29" s="61">
        <v>2</v>
      </c>
      <c r="S29" s="61">
        <v>5</v>
      </c>
      <c r="T29" s="61">
        <v>0</v>
      </c>
      <c r="U29" s="61">
        <v>1</v>
      </c>
      <c r="V29" s="61">
        <v>0</v>
      </c>
      <c r="W29" s="61">
        <v>1</v>
      </c>
      <c r="X29" s="61">
        <v>0</v>
      </c>
      <c r="Y29" s="61">
        <v>0</v>
      </c>
      <c r="Z29" s="61">
        <v>0</v>
      </c>
      <c r="AA29" s="61">
        <v>3</v>
      </c>
      <c r="AB29" s="36" t="s">
        <v>591</v>
      </c>
      <c r="AC29" s="61" t="s">
        <v>576</v>
      </c>
      <c r="AD29" s="82">
        <v>141</v>
      </c>
      <c r="AE29" s="99">
        <f>AD29*100%</f>
        <v>141</v>
      </c>
      <c r="AF29" s="38">
        <f t="shared" ref="AF29:AI29" si="6">AE29*100%</f>
        <v>141</v>
      </c>
      <c r="AG29" s="38">
        <f t="shared" si="6"/>
        <v>141</v>
      </c>
      <c r="AH29" s="82">
        <f t="shared" si="6"/>
        <v>141</v>
      </c>
      <c r="AI29" s="38">
        <f t="shared" si="6"/>
        <v>141</v>
      </c>
      <c r="AJ29" s="38">
        <f>AD29</f>
        <v>141</v>
      </c>
      <c r="AK29" s="61">
        <v>2027</v>
      </c>
    </row>
    <row r="30" spans="1:37" ht="36">
      <c r="A30" s="30"/>
      <c r="B30" s="30"/>
      <c r="C30" s="30"/>
      <c r="D30" s="30"/>
      <c r="E30" s="30"/>
      <c r="F30" s="30"/>
      <c r="G30" s="30"/>
      <c r="H30" s="61">
        <v>2</v>
      </c>
      <c r="I30" s="61">
        <v>5</v>
      </c>
      <c r="J30" s="61">
        <v>1</v>
      </c>
      <c r="K30" s="61">
        <v>0</v>
      </c>
      <c r="L30" s="61">
        <v>2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2</v>
      </c>
      <c r="S30" s="61">
        <v>5</v>
      </c>
      <c r="T30" s="61">
        <v>0</v>
      </c>
      <c r="U30" s="61">
        <v>1</v>
      </c>
      <c r="V30" s="61">
        <v>0</v>
      </c>
      <c r="W30" s="61">
        <v>2</v>
      </c>
      <c r="X30" s="61">
        <v>0</v>
      </c>
      <c r="Y30" s="61">
        <v>0</v>
      </c>
      <c r="Z30" s="61">
        <v>0</v>
      </c>
      <c r="AA30" s="61">
        <v>0</v>
      </c>
      <c r="AB30" s="103" t="s">
        <v>592</v>
      </c>
      <c r="AC30" s="104" t="s">
        <v>598</v>
      </c>
      <c r="AD30" s="107">
        <f>AD31</f>
        <v>110.5</v>
      </c>
      <c r="AE30" s="107">
        <f t="shared" ref="AE30:AG30" si="7">AE31</f>
        <v>110.5</v>
      </c>
      <c r="AF30" s="107">
        <f t="shared" si="7"/>
        <v>110.5</v>
      </c>
      <c r="AG30" s="107">
        <f t="shared" si="7"/>
        <v>110.5</v>
      </c>
      <c r="AH30" s="107">
        <f>AH31</f>
        <v>110.5</v>
      </c>
      <c r="AI30" s="107">
        <f>AI31</f>
        <v>110.5</v>
      </c>
      <c r="AJ30" s="108">
        <f>SUM(AD30:AI30)</f>
        <v>663</v>
      </c>
      <c r="AK30" s="104">
        <v>2023</v>
      </c>
    </row>
    <row r="31" spans="1:37" ht="17.25" customHeight="1">
      <c r="A31" s="30">
        <v>0</v>
      </c>
      <c r="B31" s="30">
        <v>0</v>
      </c>
      <c r="C31" s="30">
        <v>1</v>
      </c>
      <c r="D31" s="30">
        <v>0</v>
      </c>
      <c r="E31" s="30">
        <v>1</v>
      </c>
      <c r="F31" s="30">
        <v>1</v>
      </c>
      <c r="G31" s="30">
        <v>3</v>
      </c>
      <c r="H31" s="61">
        <v>2</v>
      </c>
      <c r="I31" s="61">
        <v>5</v>
      </c>
      <c r="J31" s="61">
        <v>1</v>
      </c>
      <c r="K31" s="61">
        <v>0</v>
      </c>
      <c r="L31" s="61">
        <v>2</v>
      </c>
      <c r="M31" s="30">
        <v>2</v>
      </c>
      <c r="N31" s="30">
        <v>0</v>
      </c>
      <c r="O31" s="30">
        <v>1</v>
      </c>
      <c r="P31" s="30">
        <v>7</v>
      </c>
      <c r="Q31" s="30">
        <v>0</v>
      </c>
      <c r="R31" s="61">
        <v>2</v>
      </c>
      <c r="S31" s="61">
        <v>5</v>
      </c>
      <c r="T31" s="61">
        <v>0</v>
      </c>
      <c r="U31" s="61">
        <v>1</v>
      </c>
      <c r="V31" s="61">
        <v>0</v>
      </c>
      <c r="W31" s="61">
        <v>2</v>
      </c>
      <c r="X31" s="61">
        <v>0</v>
      </c>
      <c r="Y31" s="61">
        <v>1</v>
      </c>
      <c r="Z31" s="61">
        <v>0</v>
      </c>
      <c r="AA31" s="61">
        <v>0</v>
      </c>
      <c r="AB31" s="31" t="s">
        <v>597</v>
      </c>
      <c r="AC31" s="61" t="s">
        <v>598</v>
      </c>
      <c r="AD31" s="75">
        <v>110.5</v>
      </c>
      <c r="AE31" s="84">
        <v>110.5</v>
      </c>
      <c r="AF31" s="84">
        <v>110.5</v>
      </c>
      <c r="AG31" s="84">
        <v>110.5</v>
      </c>
      <c r="AH31" s="75">
        <v>110.5</v>
      </c>
      <c r="AI31" s="75">
        <v>110.5</v>
      </c>
      <c r="AJ31" s="57">
        <f>SUM(AD31:AI31)</f>
        <v>663</v>
      </c>
      <c r="AK31" s="61">
        <v>2027</v>
      </c>
    </row>
    <row r="32" spans="1:37" ht="24">
      <c r="A32" s="30"/>
      <c r="B32" s="30"/>
      <c r="C32" s="30"/>
      <c r="D32" s="30"/>
      <c r="E32" s="30"/>
      <c r="F32" s="30"/>
      <c r="G32" s="30"/>
      <c r="H32" s="61"/>
      <c r="I32" s="61"/>
      <c r="J32" s="61"/>
      <c r="K32" s="61"/>
      <c r="L32" s="61"/>
      <c r="M32" s="30"/>
      <c r="N32" s="30"/>
      <c r="O32" s="30"/>
      <c r="P32" s="30"/>
      <c r="Q32" s="30"/>
      <c r="R32" s="61">
        <v>2</v>
      </c>
      <c r="S32" s="61">
        <v>5</v>
      </c>
      <c r="T32" s="61">
        <v>0</v>
      </c>
      <c r="U32" s="61">
        <v>1</v>
      </c>
      <c r="V32" s="61">
        <v>0</v>
      </c>
      <c r="W32" s="61">
        <v>2</v>
      </c>
      <c r="X32" s="61">
        <v>0</v>
      </c>
      <c r="Y32" s="61">
        <v>0</v>
      </c>
      <c r="Z32" s="61">
        <v>0</v>
      </c>
      <c r="AA32" s="61">
        <v>1</v>
      </c>
      <c r="AB32" s="28" t="s">
        <v>593</v>
      </c>
      <c r="AC32" s="61" t="s">
        <v>576</v>
      </c>
      <c r="AD32" s="82">
        <v>53</v>
      </c>
      <c r="AE32" s="99">
        <v>53</v>
      </c>
      <c r="AF32" s="82">
        <v>53</v>
      </c>
      <c r="AG32" s="82">
        <v>53</v>
      </c>
      <c r="AH32" s="82">
        <v>53</v>
      </c>
      <c r="AI32" s="38">
        <v>53</v>
      </c>
      <c r="AJ32" s="38">
        <v>53</v>
      </c>
      <c r="AK32" s="61">
        <v>2027</v>
      </c>
    </row>
    <row r="33" spans="1:38" s="69" customFormat="1" ht="15" customHeight="1">
      <c r="A33" s="77"/>
      <c r="B33" s="77"/>
      <c r="C33" s="77"/>
      <c r="D33" s="77"/>
      <c r="E33" s="77"/>
      <c r="F33" s="77"/>
      <c r="G33" s="77"/>
      <c r="H33" s="78">
        <v>2</v>
      </c>
      <c r="I33" s="78">
        <v>5</v>
      </c>
      <c r="J33" s="78">
        <v>1</v>
      </c>
      <c r="K33" s="78">
        <v>0</v>
      </c>
      <c r="L33" s="78">
        <v>3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2</v>
      </c>
      <c r="S33" s="78">
        <v>5</v>
      </c>
      <c r="T33" s="78">
        <v>0</v>
      </c>
      <c r="U33" s="78">
        <v>1</v>
      </c>
      <c r="V33" s="78">
        <v>0</v>
      </c>
      <c r="W33" s="78">
        <v>3</v>
      </c>
      <c r="X33" s="78">
        <v>0</v>
      </c>
      <c r="Y33" s="78">
        <v>0</v>
      </c>
      <c r="Z33" s="78">
        <v>0</v>
      </c>
      <c r="AA33" s="78">
        <v>0</v>
      </c>
      <c r="AB33" s="103" t="s">
        <v>620</v>
      </c>
      <c r="AC33" s="109" t="s">
        <v>598</v>
      </c>
      <c r="AD33" s="107">
        <f>AD34</f>
        <v>165</v>
      </c>
      <c r="AE33" s="107">
        <f t="shared" ref="AE33:AI33" si="8">AE34</f>
        <v>0</v>
      </c>
      <c r="AF33" s="107">
        <f t="shared" si="8"/>
        <v>0</v>
      </c>
      <c r="AG33" s="107">
        <f t="shared" si="8"/>
        <v>0</v>
      </c>
      <c r="AH33" s="107">
        <f t="shared" si="8"/>
        <v>0</v>
      </c>
      <c r="AI33" s="107">
        <f t="shared" si="8"/>
        <v>0</v>
      </c>
      <c r="AJ33" s="108">
        <f>SUM(AD33:AI33)</f>
        <v>165</v>
      </c>
      <c r="AK33" s="104">
        <v>2022</v>
      </c>
      <c r="AL33" s="68"/>
    </row>
    <row r="34" spans="1:38" s="69" customFormat="1" ht="24">
      <c r="A34" s="77">
        <v>0</v>
      </c>
      <c r="B34" s="77">
        <v>0</v>
      </c>
      <c r="C34" s="77">
        <v>1</v>
      </c>
      <c r="D34" s="77">
        <v>0</v>
      </c>
      <c r="E34" s="77">
        <v>1</v>
      </c>
      <c r="F34" s="77">
        <v>1</v>
      </c>
      <c r="G34" s="77">
        <v>3</v>
      </c>
      <c r="H34" s="78">
        <v>2</v>
      </c>
      <c r="I34" s="78">
        <v>5</v>
      </c>
      <c r="J34" s="78">
        <v>1</v>
      </c>
      <c r="K34" s="78">
        <v>0</v>
      </c>
      <c r="L34" s="78">
        <v>3</v>
      </c>
      <c r="M34" s="77">
        <v>2</v>
      </c>
      <c r="N34" s="77">
        <v>0</v>
      </c>
      <c r="O34" s="77">
        <v>1</v>
      </c>
      <c r="P34" s="77">
        <v>8</v>
      </c>
      <c r="Q34" s="77">
        <v>0</v>
      </c>
      <c r="R34" s="78">
        <v>2</v>
      </c>
      <c r="S34" s="78">
        <v>5</v>
      </c>
      <c r="T34" s="78">
        <v>0</v>
      </c>
      <c r="U34" s="78">
        <v>1</v>
      </c>
      <c r="V34" s="78">
        <v>0</v>
      </c>
      <c r="W34" s="78">
        <v>3</v>
      </c>
      <c r="X34" s="78">
        <v>0</v>
      </c>
      <c r="Y34" s="78">
        <v>1</v>
      </c>
      <c r="Z34" s="78">
        <v>0</v>
      </c>
      <c r="AA34" s="78">
        <v>0</v>
      </c>
      <c r="AB34" s="79" t="s">
        <v>621</v>
      </c>
      <c r="AC34" s="78" t="s">
        <v>598</v>
      </c>
      <c r="AD34" s="75">
        <v>165</v>
      </c>
      <c r="AE34" s="84">
        <v>0</v>
      </c>
      <c r="AF34" s="75">
        <v>0</v>
      </c>
      <c r="AG34" s="75">
        <v>0</v>
      </c>
      <c r="AH34" s="75">
        <v>0</v>
      </c>
      <c r="AI34" s="75">
        <v>0</v>
      </c>
      <c r="AJ34" s="76">
        <f>SUM(AD34:AI34)</f>
        <v>165</v>
      </c>
      <c r="AK34" s="78">
        <v>2022</v>
      </c>
    </row>
    <row r="35" spans="1:38" s="71" customFormat="1" ht="24" customHeight="1">
      <c r="A35" s="72"/>
      <c r="B35" s="72"/>
      <c r="C35" s="72"/>
      <c r="D35" s="72"/>
      <c r="E35" s="72"/>
      <c r="F35" s="72"/>
      <c r="G35" s="72"/>
      <c r="H35" s="70"/>
      <c r="I35" s="70"/>
      <c r="J35" s="70"/>
      <c r="K35" s="70"/>
      <c r="L35" s="70"/>
      <c r="M35" s="72"/>
      <c r="N35" s="72"/>
      <c r="O35" s="72"/>
      <c r="P35" s="72"/>
      <c r="Q35" s="72"/>
      <c r="R35" s="74">
        <v>2</v>
      </c>
      <c r="S35" s="74">
        <v>5</v>
      </c>
      <c r="T35" s="74">
        <v>0</v>
      </c>
      <c r="U35" s="74">
        <v>1</v>
      </c>
      <c r="V35" s="74">
        <v>0</v>
      </c>
      <c r="W35" s="74">
        <v>3</v>
      </c>
      <c r="X35" s="74">
        <v>0</v>
      </c>
      <c r="Y35" s="74">
        <v>0</v>
      </c>
      <c r="Z35" s="74">
        <v>0</v>
      </c>
      <c r="AA35" s="74">
        <v>1</v>
      </c>
      <c r="AB35" s="28" t="s">
        <v>626</v>
      </c>
      <c r="AC35" s="74" t="s">
        <v>576</v>
      </c>
      <c r="AD35" s="82">
        <v>3</v>
      </c>
      <c r="AE35" s="99">
        <v>0</v>
      </c>
      <c r="AF35" s="38">
        <v>0</v>
      </c>
      <c r="AG35" s="38">
        <v>0</v>
      </c>
      <c r="AH35" s="82">
        <v>0</v>
      </c>
      <c r="AI35" s="38">
        <v>0</v>
      </c>
      <c r="AJ35" s="38">
        <f>SUM(AD35:AI35)</f>
        <v>3</v>
      </c>
      <c r="AK35" s="74">
        <v>2022</v>
      </c>
    </row>
    <row r="36" spans="1:38" ht="36">
      <c r="A36" s="30"/>
      <c r="B36" s="30"/>
      <c r="C36" s="30"/>
      <c r="D36" s="30"/>
      <c r="E36" s="30"/>
      <c r="F36" s="30"/>
      <c r="G36" s="30"/>
      <c r="H36" s="61">
        <v>2</v>
      </c>
      <c r="I36" s="61">
        <v>5</v>
      </c>
      <c r="J36" s="61">
        <v>2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2</v>
      </c>
      <c r="S36" s="61">
        <v>5</v>
      </c>
      <c r="T36" s="61">
        <v>0</v>
      </c>
      <c r="U36" s="61">
        <v>2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113" t="s">
        <v>570</v>
      </c>
      <c r="AC36" s="102" t="s">
        <v>598</v>
      </c>
      <c r="AD36" s="114">
        <f>SUM(AD38+AD54+AD60+AD69+AD82+AD93)</f>
        <v>16131.999999999998</v>
      </c>
      <c r="AE36" s="114">
        <f>SUM(AE38+AE54+AE60+AE69+AE82+AE93)</f>
        <v>17556.600000000002</v>
      </c>
      <c r="AF36" s="114">
        <f t="shared" ref="AF36:AI36" si="9">SUM(AF38+AF54+AF60+AF69+AF82+AF93)</f>
        <v>13638.2</v>
      </c>
      <c r="AG36" s="114">
        <f t="shared" si="9"/>
        <v>13638.2</v>
      </c>
      <c r="AH36" s="114">
        <f t="shared" si="9"/>
        <v>12952.2</v>
      </c>
      <c r="AI36" s="114">
        <f t="shared" si="9"/>
        <v>12952.2</v>
      </c>
      <c r="AJ36" s="114">
        <f t="shared" ref="AJ36" si="10">SUM(AD36:AI36)</f>
        <v>86869.4</v>
      </c>
      <c r="AK36" s="61">
        <v>2027</v>
      </c>
    </row>
    <row r="37" spans="1:38" ht="26.2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>
        <v>2</v>
      </c>
      <c r="S37" s="61">
        <v>5</v>
      </c>
      <c r="T37" s="61">
        <v>0</v>
      </c>
      <c r="U37" s="61">
        <v>2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1</v>
      </c>
      <c r="AB37" s="28" t="s">
        <v>604</v>
      </c>
      <c r="AC37" s="61" t="s">
        <v>577</v>
      </c>
      <c r="AD37" s="88">
        <v>1</v>
      </c>
      <c r="AE37" s="100">
        <v>1</v>
      </c>
      <c r="AF37" s="45">
        <v>1</v>
      </c>
      <c r="AG37" s="45">
        <v>1</v>
      </c>
      <c r="AH37" s="88">
        <v>1</v>
      </c>
      <c r="AI37" s="45">
        <v>1</v>
      </c>
      <c r="AJ37" s="45">
        <f>AI37</f>
        <v>1</v>
      </c>
      <c r="AK37" s="61">
        <v>2022</v>
      </c>
    </row>
    <row r="38" spans="1:38" ht="50.25" customHeight="1">
      <c r="A38" s="30"/>
      <c r="B38" s="30"/>
      <c r="C38" s="30"/>
      <c r="D38" s="30"/>
      <c r="E38" s="30"/>
      <c r="F38" s="30"/>
      <c r="G38" s="30"/>
      <c r="H38" s="61">
        <v>2</v>
      </c>
      <c r="I38" s="61">
        <v>5</v>
      </c>
      <c r="J38" s="61">
        <v>2</v>
      </c>
      <c r="K38" s="61">
        <v>0</v>
      </c>
      <c r="L38" s="61">
        <v>1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2</v>
      </c>
      <c r="S38" s="61">
        <v>5</v>
      </c>
      <c r="T38" s="61">
        <v>0</v>
      </c>
      <c r="U38" s="61">
        <v>2</v>
      </c>
      <c r="V38" s="61">
        <v>0</v>
      </c>
      <c r="W38" s="61">
        <v>1</v>
      </c>
      <c r="X38" s="61">
        <v>0</v>
      </c>
      <c r="Y38" s="61">
        <v>0</v>
      </c>
      <c r="Z38" s="61">
        <v>0</v>
      </c>
      <c r="AA38" s="61">
        <v>0</v>
      </c>
      <c r="AB38" s="103" t="s">
        <v>622</v>
      </c>
      <c r="AC38" s="109" t="s">
        <v>598</v>
      </c>
      <c r="AD38" s="107">
        <f>SUM(AD39:AD52)</f>
        <v>2177</v>
      </c>
      <c r="AE38" s="107">
        <f>SUM(AE39:AE52)</f>
        <v>808.3</v>
      </c>
      <c r="AF38" s="107">
        <f t="shared" ref="AF38:AI38" si="11">SUM(AF39:AF52)</f>
        <v>0</v>
      </c>
      <c r="AG38" s="107">
        <f t="shared" si="11"/>
        <v>0</v>
      </c>
      <c r="AH38" s="107">
        <f t="shared" si="11"/>
        <v>0</v>
      </c>
      <c r="AI38" s="107">
        <f t="shared" si="11"/>
        <v>0</v>
      </c>
      <c r="AJ38" s="108">
        <f>SUM(AD38:AI38)</f>
        <v>2985.3</v>
      </c>
      <c r="AK38" s="66">
        <v>2023</v>
      </c>
    </row>
    <row r="39" spans="1:38" ht="24">
      <c r="A39" s="30">
        <v>0</v>
      </c>
      <c r="B39" s="30">
        <v>1</v>
      </c>
      <c r="C39" s="30">
        <v>1</v>
      </c>
      <c r="D39" s="30">
        <v>0</v>
      </c>
      <c r="E39" s="30">
        <v>7</v>
      </c>
      <c r="F39" s="30">
        <v>0</v>
      </c>
      <c r="G39" s="30">
        <v>1</v>
      </c>
      <c r="H39" s="65">
        <v>2</v>
      </c>
      <c r="I39" s="65">
        <v>5</v>
      </c>
      <c r="J39" s="65">
        <v>2</v>
      </c>
      <c r="K39" s="65">
        <v>0</v>
      </c>
      <c r="L39" s="65">
        <v>1</v>
      </c>
      <c r="M39" s="30">
        <v>2</v>
      </c>
      <c r="N39" s="30">
        <v>0</v>
      </c>
      <c r="O39" s="30">
        <v>1</v>
      </c>
      <c r="P39" s="30">
        <v>8</v>
      </c>
      <c r="Q39" s="30">
        <v>0</v>
      </c>
      <c r="R39" s="65">
        <v>2</v>
      </c>
      <c r="S39" s="65">
        <v>5</v>
      </c>
      <c r="T39" s="65">
        <v>0</v>
      </c>
      <c r="U39" s="65">
        <v>2</v>
      </c>
      <c r="V39" s="65">
        <v>0</v>
      </c>
      <c r="W39" s="65">
        <v>1</v>
      </c>
      <c r="X39" s="65">
        <v>0</v>
      </c>
      <c r="Y39" s="65">
        <v>1</v>
      </c>
      <c r="Z39" s="65">
        <v>0</v>
      </c>
      <c r="AA39" s="65">
        <v>0</v>
      </c>
      <c r="AB39" s="31" t="s">
        <v>573</v>
      </c>
      <c r="AC39" s="65" t="s">
        <v>598</v>
      </c>
      <c r="AD39" s="75">
        <v>397.7</v>
      </c>
      <c r="AE39" s="84">
        <v>52.3</v>
      </c>
      <c r="AF39" s="29">
        <f t="shared" ref="AF39:AI40" si="12">SUM(AF40:AF48)</f>
        <v>0</v>
      </c>
      <c r="AG39" s="29">
        <f t="shared" si="12"/>
        <v>0</v>
      </c>
      <c r="AH39" s="75">
        <f t="shared" si="12"/>
        <v>0</v>
      </c>
      <c r="AI39" s="29">
        <f t="shared" si="12"/>
        <v>0</v>
      </c>
      <c r="AJ39" s="32">
        <f>SUM(AD39:AI39)</f>
        <v>450</v>
      </c>
      <c r="AK39" s="65">
        <v>2023</v>
      </c>
    </row>
    <row r="40" spans="1:38" ht="24">
      <c r="A40" s="30">
        <v>0</v>
      </c>
      <c r="B40" s="30">
        <v>1</v>
      </c>
      <c r="C40" s="30">
        <v>1</v>
      </c>
      <c r="D40" s="30">
        <v>0</v>
      </c>
      <c r="E40" s="30">
        <v>7</v>
      </c>
      <c r="F40" s="30">
        <v>0</v>
      </c>
      <c r="G40" s="30">
        <v>2</v>
      </c>
      <c r="H40" s="65">
        <v>2</v>
      </c>
      <c r="I40" s="65">
        <v>5</v>
      </c>
      <c r="J40" s="65">
        <v>2</v>
      </c>
      <c r="K40" s="65">
        <v>0</v>
      </c>
      <c r="L40" s="65">
        <v>1</v>
      </c>
      <c r="M40" s="30">
        <v>2</v>
      </c>
      <c r="N40" s="30">
        <v>0</v>
      </c>
      <c r="O40" s="30">
        <v>1</v>
      </c>
      <c r="P40" s="30">
        <v>8</v>
      </c>
      <c r="Q40" s="30">
        <v>0</v>
      </c>
      <c r="R40" s="65">
        <v>2</v>
      </c>
      <c r="S40" s="65">
        <v>5</v>
      </c>
      <c r="T40" s="65">
        <v>0</v>
      </c>
      <c r="U40" s="65">
        <v>2</v>
      </c>
      <c r="V40" s="65">
        <v>0</v>
      </c>
      <c r="W40" s="65">
        <v>1</v>
      </c>
      <c r="X40" s="65">
        <v>0</v>
      </c>
      <c r="Y40" s="65">
        <v>2</v>
      </c>
      <c r="Z40" s="65">
        <v>0</v>
      </c>
      <c r="AA40" s="65">
        <v>0</v>
      </c>
      <c r="AB40" s="31" t="s">
        <v>573</v>
      </c>
      <c r="AC40" s="62" t="s">
        <v>598</v>
      </c>
      <c r="AD40" s="75">
        <v>505.8</v>
      </c>
      <c r="AE40" s="84">
        <v>161.9</v>
      </c>
      <c r="AF40" s="29">
        <f t="shared" si="12"/>
        <v>0</v>
      </c>
      <c r="AG40" s="29">
        <f t="shared" si="12"/>
        <v>0</v>
      </c>
      <c r="AH40" s="75">
        <f t="shared" si="12"/>
        <v>0</v>
      </c>
      <c r="AI40" s="29">
        <f t="shared" si="12"/>
        <v>0</v>
      </c>
      <c r="AJ40" s="32">
        <f t="shared" ref="AJ40:AJ41" si="13">SUM(AD40:AI40)</f>
        <v>667.7</v>
      </c>
      <c r="AK40" s="62">
        <v>2022</v>
      </c>
    </row>
    <row r="41" spans="1:38" ht="24">
      <c r="A41" s="30">
        <v>0</v>
      </c>
      <c r="B41" s="30">
        <v>0</v>
      </c>
      <c r="C41" s="30">
        <v>1</v>
      </c>
      <c r="D41" s="30">
        <v>0</v>
      </c>
      <c r="E41" s="30">
        <v>1</v>
      </c>
      <c r="F41" s="30">
        <v>1</v>
      </c>
      <c r="G41" s="30">
        <v>3</v>
      </c>
      <c r="H41" s="30">
        <v>2</v>
      </c>
      <c r="I41" s="30">
        <v>5</v>
      </c>
      <c r="J41" s="30">
        <v>2</v>
      </c>
      <c r="K41" s="30">
        <v>0</v>
      </c>
      <c r="L41" s="30">
        <v>1</v>
      </c>
      <c r="M41" s="30">
        <v>2</v>
      </c>
      <c r="N41" s="30">
        <v>0</v>
      </c>
      <c r="O41" s="30">
        <v>1</v>
      </c>
      <c r="P41" s="30">
        <v>8</v>
      </c>
      <c r="Q41" s="30">
        <v>0</v>
      </c>
      <c r="R41" s="67">
        <v>2</v>
      </c>
      <c r="S41" s="67">
        <v>5</v>
      </c>
      <c r="T41" s="67">
        <v>0</v>
      </c>
      <c r="U41" s="67">
        <v>2</v>
      </c>
      <c r="V41" s="67">
        <v>0</v>
      </c>
      <c r="W41" s="67">
        <v>1</v>
      </c>
      <c r="X41" s="67">
        <v>0</v>
      </c>
      <c r="Y41" s="67">
        <v>3</v>
      </c>
      <c r="Z41" s="67">
        <v>0</v>
      </c>
      <c r="AA41" s="67">
        <v>0</v>
      </c>
      <c r="AB41" s="31" t="s">
        <v>573</v>
      </c>
      <c r="AC41" s="67" t="s">
        <v>598</v>
      </c>
      <c r="AD41" s="75">
        <v>293.3</v>
      </c>
      <c r="AE41" s="84">
        <v>457.2</v>
      </c>
      <c r="AF41" s="29">
        <f>SUM(AF45:AF50)</f>
        <v>0</v>
      </c>
      <c r="AG41" s="29">
        <f>SUM(AG45:AG50)</f>
        <v>0</v>
      </c>
      <c r="AH41" s="75">
        <f>SUM(AH45:AH50)</f>
        <v>0</v>
      </c>
      <c r="AI41" s="29">
        <f>SUM(AI45:AI50)</f>
        <v>0</v>
      </c>
      <c r="AJ41" s="32">
        <f t="shared" si="13"/>
        <v>750.5</v>
      </c>
      <c r="AK41" s="67">
        <v>2022</v>
      </c>
    </row>
    <row r="42" spans="1:38" ht="24">
      <c r="A42" s="30">
        <v>0</v>
      </c>
      <c r="B42" s="30">
        <v>0</v>
      </c>
      <c r="C42" s="30">
        <v>1</v>
      </c>
      <c r="D42" s="30">
        <v>0</v>
      </c>
      <c r="E42" s="30">
        <v>8</v>
      </c>
      <c r="F42" s="30">
        <v>0</v>
      </c>
      <c r="G42" s="30">
        <v>1</v>
      </c>
      <c r="H42" s="83">
        <v>2</v>
      </c>
      <c r="I42" s="83">
        <v>5</v>
      </c>
      <c r="J42" s="83">
        <v>2</v>
      </c>
      <c r="K42" s="83">
        <v>0</v>
      </c>
      <c r="L42" s="83">
        <v>1</v>
      </c>
      <c r="M42" s="30">
        <v>2</v>
      </c>
      <c r="N42" s="30">
        <v>0</v>
      </c>
      <c r="O42" s="30">
        <v>1</v>
      </c>
      <c r="P42" s="30">
        <v>8</v>
      </c>
      <c r="Q42" s="30">
        <v>0</v>
      </c>
      <c r="R42" s="83">
        <v>2</v>
      </c>
      <c r="S42" s="83">
        <v>5</v>
      </c>
      <c r="T42" s="83">
        <v>0</v>
      </c>
      <c r="U42" s="83">
        <v>2</v>
      </c>
      <c r="V42" s="83">
        <v>0</v>
      </c>
      <c r="W42" s="83">
        <v>1</v>
      </c>
      <c r="X42" s="83">
        <v>0</v>
      </c>
      <c r="Y42" s="83">
        <v>4</v>
      </c>
      <c r="Z42" s="83">
        <v>0</v>
      </c>
      <c r="AA42" s="83">
        <v>0</v>
      </c>
      <c r="AB42" s="31" t="s">
        <v>573</v>
      </c>
      <c r="AC42" s="83" t="s">
        <v>598</v>
      </c>
      <c r="AD42" s="75">
        <v>687.6</v>
      </c>
      <c r="AE42" s="84">
        <v>136.9</v>
      </c>
      <c r="AF42" s="29">
        <f>SUM(AF45:AF50)</f>
        <v>0</v>
      </c>
      <c r="AG42" s="29">
        <f>SUM(AG45:AG50)</f>
        <v>0</v>
      </c>
      <c r="AH42" s="75">
        <f>SUM(AH45:AH50)</f>
        <v>0</v>
      </c>
      <c r="AI42" s="29">
        <f>SUM(AI45:AI50)</f>
        <v>0</v>
      </c>
      <c r="AJ42" s="32">
        <f t="shared" ref="AJ42:AJ43" si="14">SUM(AD42:AI42)</f>
        <v>824.5</v>
      </c>
      <c r="AK42" s="83">
        <v>2022</v>
      </c>
    </row>
    <row r="43" spans="1:38" ht="24">
      <c r="A43" s="30">
        <v>0</v>
      </c>
      <c r="B43" s="30">
        <v>0</v>
      </c>
      <c r="C43" s="30">
        <v>1</v>
      </c>
      <c r="D43" s="30">
        <v>1</v>
      </c>
      <c r="E43" s="30">
        <v>1</v>
      </c>
      <c r="F43" s="30">
        <v>0</v>
      </c>
      <c r="G43" s="30">
        <v>3</v>
      </c>
      <c r="H43" s="91">
        <v>2</v>
      </c>
      <c r="I43" s="91">
        <v>5</v>
      </c>
      <c r="J43" s="91">
        <v>2</v>
      </c>
      <c r="K43" s="91">
        <v>0</v>
      </c>
      <c r="L43" s="91">
        <v>1</v>
      </c>
      <c r="M43" s="30">
        <v>2</v>
      </c>
      <c r="N43" s="30">
        <v>0</v>
      </c>
      <c r="O43" s="30">
        <v>1</v>
      </c>
      <c r="P43" s="30">
        <v>8</v>
      </c>
      <c r="Q43" s="30">
        <v>0</v>
      </c>
      <c r="R43" s="91">
        <v>2</v>
      </c>
      <c r="S43" s="91">
        <v>5</v>
      </c>
      <c r="T43" s="91">
        <v>0</v>
      </c>
      <c r="U43" s="91">
        <v>2</v>
      </c>
      <c r="V43" s="91">
        <v>0</v>
      </c>
      <c r="W43" s="91">
        <v>1</v>
      </c>
      <c r="X43" s="91">
        <v>0</v>
      </c>
      <c r="Y43" s="91">
        <v>5</v>
      </c>
      <c r="Z43" s="91">
        <v>0</v>
      </c>
      <c r="AA43" s="91">
        <v>0</v>
      </c>
      <c r="AB43" s="31" t="s">
        <v>573</v>
      </c>
      <c r="AC43" s="91" t="s">
        <v>598</v>
      </c>
      <c r="AD43" s="75">
        <v>60.2</v>
      </c>
      <c r="AE43" s="84">
        <f>SUM(AE44:AE49)</f>
        <v>0</v>
      </c>
      <c r="AF43" s="29">
        <f t="shared" ref="AF43:AF45" si="15">SUM(AF44:AF49)</f>
        <v>0</v>
      </c>
      <c r="AG43" s="29">
        <f t="shared" ref="AG43:AG45" si="16">SUM(AG44:AG49)</f>
        <v>0</v>
      </c>
      <c r="AH43" s="75">
        <f t="shared" ref="AH43:AH45" si="17">SUM(AH44:AH49)</f>
        <v>0</v>
      </c>
      <c r="AI43" s="29">
        <f t="shared" ref="AI43:AI45" si="18">SUM(AI44:AI49)</f>
        <v>0</v>
      </c>
      <c r="AJ43" s="32">
        <f t="shared" si="14"/>
        <v>60.2</v>
      </c>
      <c r="AK43" s="91">
        <v>2022</v>
      </c>
    </row>
    <row r="44" spans="1:38" ht="24">
      <c r="A44" s="30">
        <v>0</v>
      </c>
      <c r="B44" s="30">
        <v>1</v>
      </c>
      <c r="C44" s="30">
        <v>1</v>
      </c>
      <c r="D44" s="30">
        <v>0</v>
      </c>
      <c r="E44" s="30">
        <v>7</v>
      </c>
      <c r="F44" s="30">
        <v>0</v>
      </c>
      <c r="G44" s="30">
        <v>2</v>
      </c>
      <c r="H44" s="91">
        <v>2</v>
      </c>
      <c r="I44" s="91">
        <v>5</v>
      </c>
      <c r="J44" s="91">
        <v>2</v>
      </c>
      <c r="K44" s="91">
        <v>0</v>
      </c>
      <c r="L44" s="91">
        <v>1</v>
      </c>
      <c r="M44" s="30" t="s">
        <v>564</v>
      </c>
      <c r="N44" s="30">
        <v>0</v>
      </c>
      <c r="O44" s="30">
        <v>4</v>
      </c>
      <c r="P44" s="30">
        <v>4</v>
      </c>
      <c r="Q44" s="30">
        <v>0</v>
      </c>
      <c r="R44" s="91">
        <v>2</v>
      </c>
      <c r="S44" s="91">
        <v>5</v>
      </c>
      <c r="T44" s="91">
        <v>0</v>
      </c>
      <c r="U44" s="91">
        <v>2</v>
      </c>
      <c r="V44" s="91">
        <v>0</v>
      </c>
      <c r="W44" s="91">
        <v>1</v>
      </c>
      <c r="X44" s="91">
        <v>0</v>
      </c>
      <c r="Y44" s="91">
        <v>6</v>
      </c>
      <c r="Z44" s="91">
        <v>0</v>
      </c>
      <c r="AA44" s="91">
        <v>0</v>
      </c>
      <c r="AB44" s="31" t="s">
        <v>602</v>
      </c>
      <c r="AC44" s="91" t="s">
        <v>598</v>
      </c>
      <c r="AD44" s="75">
        <v>116.2</v>
      </c>
      <c r="AE44" s="84">
        <f>SUM(AE45:AE50)</f>
        <v>0</v>
      </c>
      <c r="AF44" s="29">
        <f t="shared" si="15"/>
        <v>0</v>
      </c>
      <c r="AG44" s="29">
        <f t="shared" si="16"/>
        <v>0</v>
      </c>
      <c r="AH44" s="75">
        <f t="shared" si="17"/>
        <v>0</v>
      </c>
      <c r="AI44" s="29">
        <f t="shared" si="18"/>
        <v>0</v>
      </c>
      <c r="AJ44" s="75">
        <v>116.2</v>
      </c>
      <c r="AK44" s="91">
        <v>2022</v>
      </c>
    </row>
    <row r="45" spans="1:38" ht="24">
      <c r="A45" s="30">
        <v>0</v>
      </c>
      <c r="B45" s="30">
        <v>1</v>
      </c>
      <c r="C45" s="30">
        <v>1</v>
      </c>
      <c r="D45" s="30">
        <v>0</v>
      </c>
      <c r="E45" s="30">
        <v>7</v>
      </c>
      <c r="F45" s="30">
        <v>0</v>
      </c>
      <c r="G45" s="30">
        <v>2</v>
      </c>
      <c r="H45" s="91">
        <v>2</v>
      </c>
      <c r="I45" s="91">
        <v>5</v>
      </c>
      <c r="J45" s="91">
        <v>2</v>
      </c>
      <c r="K45" s="91">
        <v>0</v>
      </c>
      <c r="L45" s="91">
        <v>1</v>
      </c>
      <c r="M45" s="30">
        <v>1</v>
      </c>
      <c r="N45" s="30">
        <v>0</v>
      </c>
      <c r="O45" s="30">
        <v>4</v>
      </c>
      <c r="P45" s="30">
        <v>4</v>
      </c>
      <c r="Q45" s="30">
        <v>0</v>
      </c>
      <c r="R45" s="91">
        <v>2</v>
      </c>
      <c r="S45" s="91">
        <v>5</v>
      </c>
      <c r="T45" s="91">
        <v>0</v>
      </c>
      <c r="U45" s="91">
        <v>2</v>
      </c>
      <c r="V45" s="91">
        <v>0</v>
      </c>
      <c r="W45" s="91">
        <v>1</v>
      </c>
      <c r="X45" s="91">
        <v>0</v>
      </c>
      <c r="Y45" s="91">
        <v>7</v>
      </c>
      <c r="Z45" s="91">
        <v>0</v>
      </c>
      <c r="AA45" s="91">
        <v>0</v>
      </c>
      <c r="AB45" s="31" t="s">
        <v>603</v>
      </c>
      <c r="AC45" s="66" t="s">
        <v>598</v>
      </c>
      <c r="AD45" s="75">
        <v>116.2</v>
      </c>
      <c r="AE45" s="84">
        <f>SUM(AE46:AE51)</f>
        <v>0</v>
      </c>
      <c r="AF45" s="29">
        <f t="shared" si="15"/>
        <v>0</v>
      </c>
      <c r="AG45" s="29">
        <f t="shared" si="16"/>
        <v>0</v>
      </c>
      <c r="AH45" s="75">
        <f t="shared" si="17"/>
        <v>0</v>
      </c>
      <c r="AI45" s="29">
        <f t="shared" si="18"/>
        <v>0</v>
      </c>
      <c r="AJ45" s="75">
        <v>116.2</v>
      </c>
      <c r="AK45" s="91">
        <v>2022</v>
      </c>
    </row>
    <row r="46" spans="1:38" ht="24" hidden="1">
      <c r="A46" s="30">
        <v>0</v>
      </c>
      <c r="B46" s="30">
        <v>1</v>
      </c>
      <c r="C46" s="30">
        <v>1</v>
      </c>
      <c r="D46" s="30">
        <v>0</v>
      </c>
      <c r="E46" s="30">
        <v>7</v>
      </c>
      <c r="F46" s="30">
        <v>0</v>
      </c>
      <c r="G46" s="30">
        <v>1</v>
      </c>
      <c r="H46" s="61">
        <v>2</v>
      </c>
      <c r="I46" s="61">
        <v>5</v>
      </c>
      <c r="J46" s="61">
        <v>2</v>
      </c>
      <c r="K46" s="61">
        <v>0</v>
      </c>
      <c r="L46" s="61">
        <v>1</v>
      </c>
      <c r="M46" s="30">
        <v>2</v>
      </c>
      <c r="N46" s="30">
        <v>0</v>
      </c>
      <c r="O46" s="30">
        <v>1</v>
      </c>
      <c r="P46" s="30">
        <v>8</v>
      </c>
      <c r="Q46" s="30">
        <v>0</v>
      </c>
      <c r="R46" s="61">
        <v>2</v>
      </c>
      <c r="S46" s="61">
        <v>5</v>
      </c>
      <c r="T46" s="61">
        <v>0</v>
      </c>
      <c r="U46" s="61">
        <v>2</v>
      </c>
      <c r="V46" s="61">
        <v>0</v>
      </c>
      <c r="W46" s="61">
        <v>1</v>
      </c>
      <c r="X46" s="61">
        <v>0</v>
      </c>
      <c r="Y46" s="61">
        <v>2</v>
      </c>
      <c r="Z46" s="61">
        <v>0</v>
      </c>
      <c r="AA46" s="61">
        <v>0</v>
      </c>
      <c r="AB46" s="31" t="s">
        <v>573</v>
      </c>
      <c r="AC46" s="61" t="s">
        <v>598</v>
      </c>
      <c r="AD46" s="75">
        <v>0</v>
      </c>
      <c r="AE46" s="84">
        <v>0</v>
      </c>
      <c r="AF46" s="56">
        <v>0</v>
      </c>
      <c r="AG46" s="56">
        <v>0</v>
      </c>
      <c r="AH46" s="87">
        <v>0</v>
      </c>
      <c r="AI46" s="56">
        <v>0</v>
      </c>
      <c r="AJ46" s="32">
        <f>SUM(AD46:AI46)</f>
        <v>0</v>
      </c>
      <c r="AK46" s="61">
        <v>2022</v>
      </c>
    </row>
    <row r="47" spans="1:38" ht="24" hidden="1">
      <c r="A47" s="30">
        <v>0</v>
      </c>
      <c r="B47" s="30">
        <v>0</v>
      </c>
      <c r="C47" s="30">
        <v>1</v>
      </c>
      <c r="D47" s="30">
        <v>0</v>
      </c>
      <c r="E47" s="30">
        <v>7</v>
      </c>
      <c r="F47" s="30">
        <v>0</v>
      </c>
      <c r="G47" s="30">
        <v>3</v>
      </c>
      <c r="H47" s="61">
        <v>2</v>
      </c>
      <c r="I47" s="61">
        <v>5</v>
      </c>
      <c r="J47" s="61">
        <v>2</v>
      </c>
      <c r="K47" s="61">
        <v>0</v>
      </c>
      <c r="L47" s="61">
        <v>1</v>
      </c>
      <c r="M47" s="30">
        <v>2</v>
      </c>
      <c r="N47" s="30">
        <v>0</v>
      </c>
      <c r="O47" s="30">
        <v>1</v>
      </c>
      <c r="P47" s="30">
        <v>8</v>
      </c>
      <c r="Q47" s="30">
        <v>0</v>
      </c>
      <c r="R47" s="61">
        <v>2</v>
      </c>
      <c r="S47" s="61">
        <v>5</v>
      </c>
      <c r="T47" s="61">
        <v>0</v>
      </c>
      <c r="U47" s="61">
        <v>2</v>
      </c>
      <c r="V47" s="61">
        <v>0</v>
      </c>
      <c r="W47" s="61">
        <v>1</v>
      </c>
      <c r="X47" s="61">
        <v>0</v>
      </c>
      <c r="Y47" s="61">
        <v>3</v>
      </c>
      <c r="Z47" s="61">
        <v>0</v>
      </c>
      <c r="AA47" s="61">
        <v>0</v>
      </c>
      <c r="AB47" s="31" t="s">
        <v>573</v>
      </c>
      <c r="AC47" s="61" t="s">
        <v>598</v>
      </c>
      <c r="AD47" s="75">
        <v>0</v>
      </c>
      <c r="AE47" s="84">
        <v>0</v>
      </c>
      <c r="AF47" s="29">
        <v>0</v>
      </c>
      <c r="AG47" s="29">
        <v>0</v>
      </c>
      <c r="AH47" s="75">
        <v>0</v>
      </c>
      <c r="AI47" s="29">
        <v>0</v>
      </c>
      <c r="AJ47" s="32">
        <f>SUM(AD47:AI47)</f>
        <v>0</v>
      </c>
      <c r="AK47" s="61">
        <v>2022</v>
      </c>
    </row>
    <row r="48" spans="1:38" ht="36" hidden="1">
      <c r="A48" s="30">
        <v>0</v>
      </c>
      <c r="B48" s="30">
        <v>1</v>
      </c>
      <c r="C48" s="30">
        <v>1</v>
      </c>
      <c r="D48" s="30">
        <v>0</v>
      </c>
      <c r="E48" s="30">
        <v>7</v>
      </c>
      <c r="F48" s="30">
        <v>0</v>
      </c>
      <c r="G48" s="30">
        <v>2</v>
      </c>
      <c r="H48" s="61">
        <v>2</v>
      </c>
      <c r="I48" s="30">
        <v>5</v>
      </c>
      <c r="J48" s="30">
        <v>2</v>
      </c>
      <c r="K48" s="30">
        <v>0</v>
      </c>
      <c r="L48" s="30">
        <v>1</v>
      </c>
      <c r="M48" s="30" t="s">
        <v>564</v>
      </c>
      <c r="N48" s="30">
        <v>0</v>
      </c>
      <c r="O48" s="30">
        <v>2</v>
      </c>
      <c r="P48" s="30">
        <v>7</v>
      </c>
      <c r="Q48" s="30">
        <v>0</v>
      </c>
      <c r="R48" s="61">
        <v>2</v>
      </c>
      <c r="S48" s="61">
        <v>5</v>
      </c>
      <c r="T48" s="61">
        <v>0</v>
      </c>
      <c r="U48" s="61">
        <v>2</v>
      </c>
      <c r="V48" s="61">
        <v>0</v>
      </c>
      <c r="W48" s="61">
        <v>1</v>
      </c>
      <c r="X48" s="61">
        <v>0</v>
      </c>
      <c r="Y48" s="61">
        <v>2</v>
      </c>
      <c r="Z48" s="61">
        <v>0</v>
      </c>
      <c r="AA48" s="61">
        <v>0</v>
      </c>
      <c r="AB48" s="31" t="s">
        <v>599</v>
      </c>
      <c r="AC48" s="61" t="s">
        <v>598</v>
      </c>
      <c r="AD48" s="75">
        <f>149.5-149.5</f>
        <v>0</v>
      </c>
      <c r="AE48" s="84">
        <f>149.5-149.5</f>
        <v>0</v>
      </c>
      <c r="AF48" s="29">
        <f>149.5-149.5</f>
        <v>0</v>
      </c>
      <c r="AG48" s="29">
        <f>149.5-149.5</f>
        <v>0</v>
      </c>
      <c r="AH48" s="75">
        <v>0</v>
      </c>
      <c r="AI48" s="29">
        <v>0</v>
      </c>
      <c r="AJ48" s="32">
        <f t="shared" ref="AJ48:AJ52" si="19">SUM(AD48:AI48)</f>
        <v>0</v>
      </c>
      <c r="AK48" s="61">
        <v>2022</v>
      </c>
    </row>
    <row r="49" spans="1:37" ht="36" hidden="1">
      <c r="A49" s="30"/>
      <c r="B49" s="30"/>
      <c r="C49" s="30"/>
      <c r="D49" s="30"/>
      <c r="E49" s="30"/>
      <c r="F49" s="30"/>
      <c r="G49" s="30"/>
      <c r="H49" s="61">
        <v>2</v>
      </c>
      <c r="I49" s="30"/>
      <c r="J49" s="30"/>
      <c r="K49" s="30"/>
      <c r="L49" s="30"/>
      <c r="M49" s="30"/>
      <c r="N49" s="30"/>
      <c r="O49" s="30"/>
      <c r="P49" s="30"/>
      <c r="Q49" s="30"/>
      <c r="R49" s="61">
        <v>2</v>
      </c>
      <c r="S49" s="61"/>
      <c r="T49" s="30"/>
      <c r="U49" s="30"/>
      <c r="V49" s="30"/>
      <c r="W49" s="30"/>
      <c r="X49" s="30"/>
      <c r="Y49" s="30"/>
      <c r="Z49" s="30"/>
      <c r="AA49" s="30"/>
      <c r="AB49" s="31" t="s">
        <v>600</v>
      </c>
      <c r="AC49" s="61" t="s">
        <v>598</v>
      </c>
      <c r="AD49" s="75"/>
      <c r="AE49" s="84"/>
      <c r="AF49" s="29"/>
      <c r="AG49" s="29"/>
      <c r="AH49" s="75">
        <v>0</v>
      </c>
      <c r="AI49" s="29">
        <v>0</v>
      </c>
      <c r="AJ49" s="32">
        <f t="shared" si="19"/>
        <v>0</v>
      </c>
      <c r="AK49" s="61">
        <v>2022</v>
      </c>
    </row>
    <row r="50" spans="1:37" ht="24" hidden="1">
      <c r="A50" s="30">
        <v>0</v>
      </c>
      <c r="B50" s="30">
        <v>0</v>
      </c>
      <c r="C50" s="30">
        <v>1</v>
      </c>
      <c r="D50" s="30">
        <v>0</v>
      </c>
      <c r="E50" s="30">
        <v>8</v>
      </c>
      <c r="F50" s="30">
        <v>0</v>
      </c>
      <c r="G50" s="30">
        <v>1</v>
      </c>
      <c r="H50" s="61">
        <v>2</v>
      </c>
      <c r="I50" s="30">
        <v>5</v>
      </c>
      <c r="J50" s="30">
        <v>2</v>
      </c>
      <c r="K50" s="30">
        <v>0</v>
      </c>
      <c r="L50" s="30">
        <v>1</v>
      </c>
      <c r="M50" s="30">
        <v>2</v>
      </c>
      <c r="N50" s="30">
        <v>0</v>
      </c>
      <c r="O50" s="30">
        <v>1</v>
      </c>
      <c r="P50" s="30">
        <v>8</v>
      </c>
      <c r="Q50" s="30">
        <v>0</v>
      </c>
      <c r="R50" s="61">
        <v>2</v>
      </c>
      <c r="S50" s="61">
        <v>5</v>
      </c>
      <c r="T50" s="30">
        <v>0</v>
      </c>
      <c r="U50" s="30">
        <v>2</v>
      </c>
      <c r="V50" s="30">
        <v>0</v>
      </c>
      <c r="W50" s="30">
        <v>1</v>
      </c>
      <c r="X50" s="30">
        <v>0</v>
      </c>
      <c r="Y50" s="30">
        <v>4</v>
      </c>
      <c r="Z50" s="30">
        <v>0</v>
      </c>
      <c r="AA50" s="30">
        <v>0</v>
      </c>
      <c r="AB50" s="31" t="s">
        <v>573</v>
      </c>
      <c r="AC50" s="61" t="s">
        <v>598</v>
      </c>
      <c r="AD50" s="75">
        <v>0</v>
      </c>
      <c r="AE50" s="84">
        <v>0</v>
      </c>
      <c r="AF50" s="29">
        <v>0</v>
      </c>
      <c r="AG50" s="29">
        <v>0</v>
      </c>
      <c r="AH50" s="75">
        <v>0</v>
      </c>
      <c r="AI50" s="29">
        <v>0</v>
      </c>
      <c r="AJ50" s="32">
        <v>0</v>
      </c>
      <c r="AK50" s="61">
        <v>2022</v>
      </c>
    </row>
    <row r="51" spans="1:37" ht="24" hidden="1">
      <c r="A51" s="30">
        <v>0</v>
      </c>
      <c r="B51" s="30">
        <v>1</v>
      </c>
      <c r="C51" s="30">
        <v>1</v>
      </c>
      <c r="D51" s="30">
        <v>0</v>
      </c>
      <c r="E51" s="30">
        <v>7</v>
      </c>
      <c r="F51" s="30">
        <v>0</v>
      </c>
      <c r="G51" s="30">
        <v>2</v>
      </c>
      <c r="H51" s="61">
        <v>2</v>
      </c>
      <c r="I51" s="61">
        <v>5</v>
      </c>
      <c r="J51" s="61">
        <v>2</v>
      </c>
      <c r="K51" s="61">
        <v>0</v>
      </c>
      <c r="L51" s="61">
        <v>1</v>
      </c>
      <c r="M51" s="30">
        <v>1</v>
      </c>
      <c r="N51" s="30">
        <v>0</v>
      </c>
      <c r="O51" s="30">
        <v>4</v>
      </c>
      <c r="P51" s="30">
        <v>4</v>
      </c>
      <c r="Q51" s="30">
        <v>0</v>
      </c>
      <c r="R51" s="61">
        <v>2</v>
      </c>
      <c r="S51" s="61">
        <v>5</v>
      </c>
      <c r="T51" s="61">
        <v>0</v>
      </c>
      <c r="U51" s="61">
        <v>2</v>
      </c>
      <c r="V51" s="61">
        <v>0</v>
      </c>
      <c r="W51" s="61">
        <v>1</v>
      </c>
      <c r="X51" s="61">
        <v>0</v>
      </c>
      <c r="Y51" s="61">
        <v>4</v>
      </c>
      <c r="Z51" s="61">
        <v>0</v>
      </c>
      <c r="AA51" s="61">
        <v>0</v>
      </c>
      <c r="AB51" s="31" t="s">
        <v>603</v>
      </c>
      <c r="AC51" s="61" t="s">
        <v>598</v>
      </c>
      <c r="AD51" s="75">
        <v>0</v>
      </c>
      <c r="AE51" s="84">
        <v>0</v>
      </c>
      <c r="AF51" s="29">
        <v>0</v>
      </c>
      <c r="AG51" s="29">
        <v>0</v>
      </c>
      <c r="AH51" s="75">
        <v>0</v>
      </c>
      <c r="AI51" s="29">
        <v>0</v>
      </c>
      <c r="AJ51" s="32">
        <f t="shared" ref="AJ51" si="20">SUM(AD51:AI51)</f>
        <v>0</v>
      </c>
      <c r="AK51" s="61">
        <v>2022</v>
      </c>
    </row>
    <row r="52" spans="1:37" ht="24" hidden="1">
      <c r="A52" s="30">
        <v>0</v>
      </c>
      <c r="B52" s="30">
        <v>1</v>
      </c>
      <c r="C52" s="30">
        <v>1</v>
      </c>
      <c r="D52" s="30">
        <v>0</v>
      </c>
      <c r="E52" s="30">
        <v>7</v>
      </c>
      <c r="F52" s="30">
        <v>0</v>
      </c>
      <c r="G52" s="30">
        <v>2</v>
      </c>
      <c r="H52" s="61">
        <v>2</v>
      </c>
      <c r="I52" s="61">
        <v>5</v>
      </c>
      <c r="J52" s="61">
        <v>2</v>
      </c>
      <c r="K52" s="61">
        <v>0</v>
      </c>
      <c r="L52" s="61">
        <v>1</v>
      </c>
      <c r="M52" s="30" t="s">
        <v>564</v>
      </c>
      <c r="N52" s="30">
        <v>0</v>
      </c>
      <c r="O52" s="30">
        <v>4</v>
      </c>
      <c r="P52" s="30">
        <v>4</v>
      </c>
      <c r="Q52" s="30">
        <v>0</v>
      </c>
      <c r="R52" s="61">
        <v>2</v>
      </c>
      <c r="S52" s="61">
        <v>5</v>
      </c>
      <c r="T52" s="61">
        <v>0</v>
      </c>
      <c r="U52" s="61">
        <v>2</v>
      </c>
      <c r="V52" s="61">
        <v>0</v>
      </c>
      <c r="W52" s="61">
        <v>1</v>
      </c>
      <c r="X52" s="61">
        <v>0</v>
      </c>
      <c r="Y52" s="61">
        <v>5</v>
      </c>
      <c r="Z52" s="61">
        <v>0</v>
      </c>
      <c r="AA52" s="61">
        <v>0</v>
      </c>
      <c r="AB52" s="31" t="s">
        <v>602</v>
      </c>
      <c r="AC52" s="61" t="s">
        <v>598</v>
      </c>
      <c r="AD52" s="75">
        <v>0</v>
      </c>
      <c r="AE52" s="84">
        <v>0</v>
      </c>
      <c r="AF52" s="29">
        <v>0</v>
      </c>
      <c r="AG52" s="29">
        <v>0</v>
      </c>
      <c r="AH52" s="75">
        <v>0</v>
      </c>
      <c r="AI52" s="29">
        <v>0</v>
      </c>
      <c r="AJ52" s="32">
        <f t="shared" si="19"/>
        <v>0</v>
      </c>
      <c r="AK52" s="61">
        <v>2022</v>
      </c>
    </row>
    <row r="53" spans="1:37" ht="48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61">
        <v>2</v>
      </c>
      <c r="S53" s="61">
        <v>5</v>
      </c>
      <c r="T53" s="61">
        <v>0</v>
      </c>
      <c r="U53" s="61">
        <v>2</v>
      </c>
      <c r="V53" s="61">
        <v>0</v>
      </c>
      <c r="W53" s="61">
        <v>1</v>
      </c>
      <c r="X53" s="61">
        <v>0</v>
      </c>
      <c r="Y53" s="61">
        <v>0</v>
      </c>
      <c r="Z53" s="61">
        <v>0</v>
      </c>
      <c r="AA53" s="61">
        <v>1</v>
      </c>
      <c r="AB53" s="28" t="s">
        <v>595</v>
      </c>
      <c r="AC53" s="61" t="s">
        <v>576</v>
      </c>
      <c r="AD53" s="80">
        <v>9</v>
      </c>
      <c r="AE53" s="98">
        <v>4</v>
      </c>
      <c r="AF53" s="33">
        <v>0</v>
      </c>
      <c r="AG53" s="33">
        <v>0</v>
      </c>
      <c r="AH53" s="80">
        <v>0</v>
      </c>
      <c r="AI53" s="33">
        <v>0</v>
      </c>
      <c r="AJ53" s="33">
        <v>9</v>
      </c>
      <c r="AK53" s="61">
        <v>2022</v>
      </c>
    </row>
    <row r="54" spans="1:37" ht="24">
      <c r="A54" s="30"/>
      <c r="B54" s="30"/>
      <c r="C54" s="30"/>
      <c r="D54" s="30"/>
      <c r="E54" s="30"/>
      <c r="F54" s="30"/>
      <c r="G54" s="30"/>
      <c r="H54" s="61">
        <v>2</v>
      </c>
      <c r="I54" s="61">
        <v>5</v>
      </c>
      <c r="J54" s="61">
        <v>2</v>
      </c>
      <c r="K54" s="61">
        <v>0</v>
      </c>
      <c r="L54" s="61">
        <v>2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2</v>
      </c>
      <c r="S54" s="61">
        <v>5</v>
      </c>
      <c r="T54" s="61">
        <v>0</v>
      </c>
      <c r="U54" s="61">
        <v>2</v>
      </c>
      <c r="V54" s="61">
        <v>0</v>
      </c>
      <c r="W54" s="61">
        <v>2</v>
      </c>
      <c r="X54" s="61">
        <v>0</v>
      </c>
      <c r="Y54" s="61">
        <v>0</v>
      </c>
      <c r="Z54" s="61">
        <v>0</v>
      </c>
      <c r="AA54" s="61">
        <v>0</v>
      </c>
      <c r="AB54" s="103" t="s">
        <v>623</v>
      </c>
      <c r="AC54" s="104" t="s">
        <v>598</v>
      </c>
      <c r="AD54" s="107">
        <f>AD55+AD56+AD58</f>
        <v>2731.4</v>
      </c>
      <c r="AE54" s="107">
        <f>AE55+AE56+AE57+AE58</f>
        <v>3052.7</v>
      </c>
      <c r="AF54" s="107">
        <f t="shared" ref="AF54:AI54" si="21">AF55+AF58</f>
        <v>0</v>
      </c>
      <c r="AG54" s="107">
        <f t="shared" si="21"/>
        <v>0</v>
      </c>
      <c r="AH54" s="107">
        <f t="shared" si="21"/>
        <v>0</v>
      </c>
      <c r="AI54" s="107">
        <f t="shared" si="21"/>
        <v>0</v>
      </c>
      <c r="AJ54" s="108">
        <f>SUM(AD54:AI54)</f>
        <v>5784.1</v>
      </c>
      <c r="AK54" s="66">
        <v>2023</v>
      </c>
    </row>
    <row r="55" spans="1:37" ht="12.75">
      <c r="A55" s="30">
        <v>0</v>
      </c>
      <c r="B55" s="30">
        <v>1</v>
      </c>
      <c r="C55" s="30">
        <v>1</v>
      </c>
      <c r="D55" s="30">
        <v>0</v>
      </c>
      <c r="E55" s="30">
        <v>7</v>
      </c>
      <c r="F55" s="30">
        <v>0</v>
      </c>
      <c r="G55" s="30">
        <v>1</v>
      </c>
      <c r="H55" s="61">
        <v>2</v>
      </c>
      <c r="I55" s="30">
        <v>5</v>
      </c>
      <c r="J55" s="30">
        <v>2</v>
      </c>
      <c r="K55" s="30">
        <v>0</v>
      </c>
      <c r="L55" s="30">
        <v>2</v>
      </c>
      <c r="M55" s="30">
        <v>2</v>
      </c>
      <c r="N55" s="30">
        <v>0</v>
      </c>
      <c r="O55" s="30">
        <v>1</v>
      </c>
      <c r="P55" s="30">
        <v>9</v>
      </c>
      <c r="Q55" s="30">
        <v>0</v>
      </c>
      <c r="R55" s="61">
        <v>2</v>
      </c>
      <c r="S55" s="61">
        <v>5</v>
      </c>
      <c r="T55" s="61">
        <v>0</v>
      </c>
      <c r="U55" s="61">
        <v>2</v>
      </c>
      <c r="V55" s="61">
        <v>0</v>
      </c>
      <c r="W55" s="61">
        <v>2</v>
      </c>
      <c r="X55" s="61">
        <v>0</v>
      </c>
      <c r="Y55" s="61">
        <v>1</v>
      </c>
      <c r="Z55" s="61">
        <v>0</v>
      </c>
      <c r="AA55" s="61">
        <v>0</v>
      </c>
      <c r="AB55" s="31" t="s">
        <v>574</v>
      </c>
      <c r="AC55" s="61" t="s">
        <v>598</v>
      </c>
      <c r="AD55" s="75">
        <v>804.4</v>
      </c>
      <c r="AE55" s="84">
        <v>110</v>
      </c>
      <c r="AF55" s="29">
        <v>0</v>
      </c>
      <c r="AG55" s="29">
        <v>0</v>
      </c>
      <c r="AH55" s="75">
        <v>0</v>
      </c>
      <c r="AI55" s="29">
        <v>0</v>
      </c>
      <c r="AJ55" s="32">
        <f>SUM(AD55:AI55)</f>
        <v>914.4</v>
      </c>
      <c r="AK55" s="61">
        <v>2023</v>
      </c>
    </row>
    <row r="56" spans="1:37" ht="12.75">
      <c r="A56" s="77">
        <v>0</v>
      </c>
      <c r="B56" s="77">
        <v>1</v>
      </c>
      <c r="C56" s="77">
        <v>1</v>
      </c>
      <c r="D56" s="77">
        <v>0</v>
      </c>
      <c r="E56" s="77">
        <v>7</v>
      </c>
      <c r="F56" s="77">
        <v>0</v>
      </c>
      <c r="G56" s="77">
        <v>2</v>
      </c>
      <c r="H56" s="92">
        <v>2</v>
      </c>
      <c r="I56" s="77">
        <v>5</v>
      </c>
      <c r="J56" s="77">
        <v>2</v>
      </c>
      <c r="K56" s="77">
        <v>0</v>
      </c>
      <c r="L56" s="77">
        <v>2</v>
      </c>
      <c r="M56" s="77">
        <v>2</v>
      </c>
      <c r="N56" s="77">
        <v>0</v>
      </c>
      <c r="O56" s="77">
        <v>1</v>
      </c>
      <c r="P56" s="77">
        <v>9</v>
      </c>
      <c r="Q56" s="77">
        <v>0</v>
      </c>
      <c r="R56" s="92">
        <v>2</v>
      </c>
      <c r="S56" s="92">
        <v>5</v>
      </c>
      <c r="T56" s="92">
        <v>0</v>
      </c>
      <c r="U56" s="92">
        <v>2</v>
      </c>
      <c r="V56" s="92">
        <v>0</v>
      </c>
      <c r="W56" s="92">
        <v>2</v>
      </c>
      <c r="X56" s="92">
        <v>0</v>
      </c>
      <c r="Y56" s="92">
        <v>2</v>
      </c>
      <c r="Z56" s="92">
        <v>0</v>
      </c>
      <c r="AA56" s="92">
        <v>0</v>
      </c>
      <c r="AB56" s="79" t="s">
        <v>574</v>
      </c>
      <c r="AC56" s="92" t="s">
        <v>598</v>
      </c>
      <c r="AD56" s="75">
        <v>1927</v>
      </c>
      <c r="AE56" s="84">
        <v>437</v>
      </c>
      <c r="AF56" s="75">
        <v>0</v>
      </c>
      <c r="AG56" s="75">
        <v>0</v>
      </c>
      <c r="AH56" s="75">
        <v>0</v>
      </c>
      <c r="AI56" s="75">
        <v>0</v>
      </c>
      <c r="AJ56" s="76">
        <f>SUM(AD56:AI56)</f>
        <v>2364</v>
      </c>
      <c r="AK56" s="92">
        <v>2022</v>
      </c>
    </row>
    <row r="57" spans="1:37" ht="24">
      <c r="A57" s="30">
        <v>0</v>
      </c>
      <c r="B57" s="30">
        <v>1</v>
      </c>
      <c r="C57" s="30">
        <v>1</v>
      </c>
      <c r="D57" s="30">
        <v>0</v>
      </c>
      <c r="E57" s="30">
        <v>7</v>
      </c>
      <c r="F57" s="30">
        <v>0</v>
      </c>
      <c r="G57" s="30">
        <v>1</v>
      </c>
      <c r="H57" s="91">
        <v>2</v>
      </c>
      <c r="I57" s="30">
        <v>5</v>
      </c>
      <c r="J57" s="30">
        <v>2</v>
      </c>
      <c r="K57" s="30">
        <v>0</v>
      </c>
      <c r="L57" s="30">
        <v>2</v>
      </c>
      <c r="M57" s="30" t="s">
        <v>564</v>
      </c>
      <c r="N57" s="30">
        <v>1</v>
      </c>
      <c r="O57" s="30">
        <v>0</v>
      </c>
      <c r="P57" s="30">
        <v>4</v>
      </c>
      <c r="Q57" s="30">
        <v>0</v>
      </c>
      <c r="R57" s="91">
        <v>2</v>
      </c>
      <c r="S57" s="91">
        <v>5</v>
      </c>
      <c r="T57" s="91">
        <v>0</v>
      </c>
      <c r="U57" s="91">
        <v>2</v>
      </c>
      <c r="V57" s="91">
        <v>0</v>
      </c>
      <c r="W57" s="91">
        <v>2</v>
      </c>
      <c r="X57" s="91">
        <v>0</v>
      </c>
      <c r="Y57" s="91">
        <v>3</v>
      </c>
      <c r="Z57" s="91">
        <v>0</v>
      </c>
      <c r="AA57" s="91">
        <v>0</v>
      </c>
      <c r="AB57" s="31" t="s">
        <v>630</v>
      </c>
      <c r="AC57" s="92" t="s">
        <v>598</v>
      </c>
      <c r="AD57" s="75">
        <v>0</v>
      </c>
      <c r="AE57" s="84">
        <v>1252.7</v>
      </c>
      <c r="AF57" s="75">
        <v>0</v>
      </c>
      <c r="AG57" s="75">
        <v>0</v>
      </c>
      <c r="AH57" s="75">
        <v>0</v>
      </c>
      <c r="AI57" s="75">
        <v>0</v>
      </c>
      <c r="AJ57" s="76">
        <f>SUM(AD57:AI57)</f>
        <v>1252.7</v>
      </c>
      <c r="AK57" s="91">
        <v>2023</v>
      </c>
    </row>
    <row r="58" spans="1:37" s="73" customFormat="1" ht="24">
      <c r="A58" s="30">
        <v>0</v>
      </c>
      <c r="B58" s="30">
        <v>1</v>
      </c>
      <c r="C58" s="30">
        <v>1</v>
      </c>
      <c r="D58" s="30">
        <v>0</v>
      </c>
      <c r="E58" s="30">
        <v>7</v>
      </c>
      <c r="F58" s="30">
        <v>0</v>
      </c>
      <c r="G58" s="30">
        <v>1</v>
      </c>
      <c r="H58" s="91">
        <v>2</v>
      </c>
      <c r="I58" s="30">
        <v>5</v>
      </c>
      <c r="J58" s="30">
        <v>2</v>
      </c>
      <c r="K58" s="30">
        <v>0</v>
      </c>
      <c r="L58" s="30">
        <v>2</v>
      </c>
      <c r="M58" s="30">
        <v>1</v>
      </c>
      <c r="N58" s="30">
        <v>1</v>
      </c>
      <c r="O58" s="30">
        <v>0</v>
      </c>
      <c r="P58" s="30">
        <v>4</v>
      </c>
      <c r="Q58" s="30">
        <v>0</v>
      </c>
      <c r="R58" s="91">
        <v>2</v>
      </c>
      <c r="S58" s="91">
        <v>5</v>
      </c>
      <c r="T58" s="91">
        <v>0</v>
      </c>
      <c r="U58" s="91">
        <v>2</v>
      </c>
      <c r="V58" s="91">
        <v>0</v>
      </c>
      <c r="W58" s="91">
        <v>2</v>
      </c>
      <c r="X58" s="91">
        <v>0</v>
      </c>
      <c r="Y58" s="91">
        <v>4</v>
      </c>
      <c r="Z58" s="91">
        <v>0</v>
      </c>
      <c r="AA58" s="91">
        <v>0</v>
      </c>
      <c r="AB58" s="31" t="s">
        <v>603</v>
      </c>
      <c r="AC58" s="78" t="s">
        <v>598</v>
      </c>
      <c r="AD58" s="75">
        <v>0</v>
      </c>
      <c r="AE58" s="84">
        <v>1253</v>
      </c>
      <c r="AF58" s="75">
        <v>0</v>
      </c>
      <c r="AG58" s="75">
        <v>0</v>
      </c>
      <c r="AH58" s="75">
        <v>0</v>
      </c>
      <c r="AI58" s="75">
        <v>0</v>
      </c>
      <c r="AJ58" s="76">
        <f>SUM(AD58:AI58)</f>
        <v>1253</v>
      </c>
      <c r="AK58" s="91">
        <v>2023</v>
      </c>
    </row>
    <row r="59" spans="1:37" ht="36">
      <c r="A59" s="77"/>
      <c r="B59" s="77"/>
      <c r="C59" s="77"/>
      <c r="D59" s="77"/>
      <c r="E59" s="77"/>
      <c r="F59" s="77"/>
      <c r="G59" s="77"/>
      <c r="H59" s="78"/>
      <c r="I59" s="78"/>
      <c r="J59" s="78"/>
      <c r="K59" s="78"/>
      <c r="L59" s="78"/>
      <c r="M59" s="77"/>
      <c r="N59" s="77"/>
      <c r="O59" s="77"/>
      <c r="P59" s="77"/>
      <c r="Q59" s="77"/>
      <c r="R59" s="78">
        <v>2</v>
      </c>
      <c r="S59" s="78">
        <v>5</v>
      </c>
      <c r="T59" s="78">
        <v>0</v>
      </c>
      <c r="U59" s="78">
        <v>2</v>
      </c>
      <c r="V59" s="78">
        <v>0</v>
      </c>
      <c r="W59" s="78">
        <v>2</v>
      </c>
      <c r="X59" s="78">
        <v>0</v>
      </c>
      <c r="Y59" s="78">
        <v>0</v>
      </c>
      <c r="Z59" s="78">
        <v>0</v>
      </c>
      <c r="AA59" s="78">
        <v>1</v>
      </c>
      <c r="AB59" s="81" t="s">
        <v>594</v>
      </c>
      <c r="AC59" s="78" t="s">
        <v>576</v>
      </c>
      <c r="AD59" s="80">
        <v>5</v>
      </c>
      <c r="AE59" s="98">
        <v>2</v>
      </c>
      <c r="AF59" s="80">
        <v>0</v>
      </c>
      <c r="AG59" s="80">
        <v>0</v>
      </c>
      <c r="AH59" s="82">
        <v>0</v>
      </c>
      <c r="AI59" s="82">
        <v>0</v>
      </c>
      <c r="AJ59" s="82">
        <v>6</v>
      </c>
      <c r="AK59" s="78">
        <v>2023</v>
      </c>
    </row>
    <row r="60" spans="1:37" ht="27.75" customHeight="1">
      <c r="A60" s="30"/>
      <c r="B60" s="30"/>
      <c r="C60" s="30"/>
      <c r="D60" s="30"/>
      <c r="E60" s="30"/>
      <c r="F60" s="30"/>
      <c r="G60" s="30"/>
      <c r="H60" s="61">
        <v>2</v>
      </c>
      <c r="I60" s="61">
        <v>5</v>
      </c>
      <c r="J60" s="61">
        <v>2</v>
      </c>
      <c r="K60" s="61">
        <v>0</v>
      </c>
      <c r="L60" s="61">
        <v>3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61">
        <v>2</v>
      </c>
      <c r="S60" s="61">
        <v>5</v>
      </c>
      <c r="T60" s="61">
        <v>0</v>
      </c>
      <c r="U60" s="61">
        <v>2</v>
      </c>
      <c r="V60" s="61">
        <v>0</v>
      </c>
      <c r="W60" s="61">
        <v>3</v>
      </c>
      <c r="X60" s="61">
        <v>0</v>
      </c>
      <c r="Y60" s="61">
        <v>0</v>
      </c>
      <c r="Z60" s="61">
        <v>0</v>
      </c>
      <c r="AA60" s="61">
        <v>0</v>
      </c>
      <c r="AB60" s="115" t="s">
        <v>624</v>
      </c>
      <c r="AC60" s="104" t="s">
        <v>598</v>
      </c>
      <c r="AD60" s="107">
        <f>AD61+AD62+AD63+AD64+AD67</f>
        <v>8450.4</v>
      </c>
      <c r="AE60" s="107">
        <f t="shared" ref="AE60:AI60" si="22">AE61+AE62+AE63+AE64+AE67</f>
        <v>0</v>
      </c>
      <c r="AF60" s="107">
        <f t="shared" si="22"/>
        <v>0</v>
      </c>
      <c r="AG60" s="107">
        <f t="shared" si="22"/>
        <v>0</v>
      </c>
      <c r="AH60" s="107">
        <f t="shared" si="22"/>
        <v>0</v>
      </c>
      <c r="AI60" s="107">
        <f t="shared" si="22"/>
        <v>0</v>
      </c>
      <c r="AJ60" s="107">
        <f>SUM(AD60:AI60)</f>
        <v>8450.4</v>
      </c>
      <c r="AK60" s="83">
        <v>2022</v>
      </c>
    </row>
    <row r="61" spans="1:37" ht="12.75">
      <c r="A61" s="30">
        <v>0</v>
      </c>
      <c r="B61" s="30">
        <v>1</v>
      </c>
      <c r="C61" s="30">
        <v>1</v>
      </c>
      <c r="D61" s="30">
        <v>0</v>
      </c>
      <c r="E61" s="30">
        <v>7</v>
      </c>
      <c r="F61" s="30">
        <v>0</v>
      </c>
      <c r="G61" s="30">
        <v>1</v>
      </c>
      <c r="H61" s="61">
        <v>2</v>
      </c>
      <c r="I61" s="61">
        <v>5</v>
      </c>
      <c r="J61" s="61">
        <v>2</v>
      </c>
      <c r="K61" s="61">
        <v>0</v>
      </c>
      <c r="L61" s="61">
        <v>3</v>
      </c>
      <c r="M61" s="30">
        <v>2</v>
      </c>
      <c r="N61" s="30">
        <v>0</v>
      </c>
      <c r="O61" s="30">
        <v>2</v>
      </c>
      <c r="P61" s="30">
        <v>0</v>
      </c>
      <c r="Q61" s="30">
        <v>0</v>
      </c>
      <c r="R61" s="61">
        <v>2</v>
      </c>
      <c r="S61" s="61">
        <v>5</v>
      </c>
      <c r="T61" s="61">
        <v>0</v>
      </c>
      <c r="U61" s="61">
        <v>2</v>
      </c>
      <c r="V61" s="61">
        <v>0</v>
      </c>
      <c r="W61" s="61">
        <v>3</v>
      </c>
      <c r="X61" s="61">
        <v>0</v>
      </c>
      <c r="Y61" s="61">
        <v>1</v>
      </c>
      <c r="Z61" s="61">
        <v>0</v>
      </c>
      <c r="AA61" s="61">
        <v>0</v>
      </c>
      <c r="AB61" s="36" t="s">
        <v>613</v>
      </c>
      <c r="AC61" s="61" t="s">
        <v>598</v>
      </c>
      <c r="AD61" s="75">
        <v>2976.2</v>
      </c>
      <c r="AE61" s="84">
        <v>0</v>
      </c>
      <c r="AF61" s="75">
        <v>0</v>
      </c>
      <c r="AG61" s="75">
        <v>0</v>
      </c>
      <c r="AH61" s="75">
        <v>0</v>
      </c>
      <c r="AI61" s="75">
        <v>0</v>
      </c>
      <c r="AJ61" s="63">
        <f>SUM(AD61:AI61)</f>
        <v>2976.2</v>
      </c>
      <c r="AK61" s="83">
        <v>2022</v>
      </c>
    </row>
    <row r="62" spans="1:37" ht="12.75">
      <c r="A62" s="30">
        <v>0</v>
      </c>
      <c r="B62" s="30">
        <v>1</v>
      </c>
      <c r="C62" s="30">
        <v>1</v>
      </c>
      <c r="D62" s="30">
        <v>0</v>
      </c>
      <c r="E62" s="30">
        <v>7</v>
      </c>
      <c r="F62" s="30">
        <v>0</v>
      </c>
      <c r="G62" s="30">
        <v>2</v>
      </c>
      <c r="H62" s="30">
        <v>2</v>
      </c>
      <c r="I62" s="30">
        <v>5</v>
      </c>
      <c r="J62" s="30">
        <v>2</v>
      </c>
      <c r="K62" s="30">
        <v>0</v>
      </c>
      <c r="L62" s="30">
        <v>3</v>
      </c>
      <c r="M62" s="30">
        <v>2</v>
      </c>
      <c r="N62" s="30">
        <v>0</v>
      </c>
      <c r="O62" s="30">
        <v>2</v>
      </c>
      <c r="P62" s="30">
        <v>0</v>
      </c>
      <c r="Q62" s="30">
        <v>0</v>
      </c>
      <c r="R62" s="61">
        <v>2</v>
      </c>
      <c r="S62" s="61">
        <v>5</v>
      </c>
      <c r="T62" s="61">
        <v>0</v>
      </c>
      <c r="U62" s="61">
        <v>2</v>
      </c>
      <c r="V62" s="61">
        <v>0</v>
      </c>
      <c r="W62" s="61">
        <v>3</v>
      </c>
      <c r="X62" s="61">
        <v>0</v>
      </c>
      <c r="Y62" s="61">
        <v>2</v>
      </c>
      <c r="Z62" s="61">
        <v>0</v>
      </c>
      <c r="AA62" s="61">
        <v>0</v>
      </c>
      <c r="AB62" s="36" t="s">
        <v>613</v>
      </c>
      <c r="AC62" s="61" t="s">
        <v>598</v>
      </c>
      <c r="AD62" s="75">
        <v>2950.2</v>
      </c>
      <c r="AE62" s="84">
        <v>0</v>
      </c>
      <c r="AF62" s="75">
        <v>0</v>
      </c>
      <c r="AG62" s="75">
        <v>0</v>
      </c>
      <c r="AH62" s="75">
        <v>0</v>
      </c>
      <c r="AI62" s="75">
        <v>0</v>
      </c>
      <c r="AJ62" s="63">
        <f t="shared" ref="AJ62:AJ67" si="23">SUM(AD62:AI62)</f>
        <v>2950.2</v>
      </c>
      <c r="AK62" s="83">
        <v>2022</v>
      </c>
    </row>
    <row r="63" spans="1:37" ht="12.75">
      <c r="A63" s="30">
        <v>0</v>
      </c>
      <c r="B63" s="30">
        <v>0</v>
      </c>
      <c r="C63" s="30">
        <v>1</v>
      </c>
      <c r="D63" s="30">
        <v>0</v>
      </c>
      <c r="E63" s="30">
        <v>7</v>
      </c>
      <c r="F63" s="30">
        <v>0</v>
      </c>
      <c r="G63" s="30">
        <v>3</v>
      </c>
      <c r="H63" s="61">
        <v>2</v>
      </c>
      <c r="I63" s="61">
        <v>5</v>
      </c>
      <c r="J63" s="61">
        <v>2</v>
      </c>
      <c r="K63" s="61">
        <v>0</v>
      </c>
      <c r="L63" s="61">
        <v>3</v>
      </c>
      <c r="M63" s="30">
        <v>2</v>
      </c>
      <c r="N63" s="30">
        <v>0</v>
      </c>
      <c r="O63" s="30">
        <v>2</v>
      </c>
      <c r="P63" s="30">
        <v>0</v>
      </c>
      <c r="Q63" s="30">
        <v>0</v>
      </c>
      <c r="R63" s="61">
        <v>2</v>
      </c>
      <c r="S63" s="61">
        <v>5</v>
      </c>
      <c r="T63" s="61">
        <v>0</v>
      </c>
      <c r="U63" s="61">
        <v>2</v>
      </c>
      <c r="V63" s="61">
        <v>0</v>
      </c>
      <c r="W63" s="61">
        <v>3</v>
      </c>
      <c r="X63" s="61">
        <v>0</v>
      </c>
      <c r="Y63" s="61">
        <v>3</v>
      </c>
      <c r="Z63" s="61">
        <v>0</v>
      </c>
      <c r="AA63" s="61">
        <v>0</v>
      </c>
      <c r="AB63" s="36" t="s">
        <v>613</v>
      </c>
      <c r="AC63" s="61" t="s">
        <v>598</v>
      </c>
      <c r="AD63" s="75">
        <v>523.1</v>
      </c>
      <c r="AE63" s="84">
        <v>0</v>
      </c>
      <c r="AF63" s="75">
        <v>0</v>
      </c>
      <c r="AG63" s="75">
        <v>0</v>
      </c>
      <c r="AH63" s="75">
        <v>0</v>
      </c>
      <c r="AI63" s="75">
        <v>0</v>
      </c>
      <c r="AJ63" s="63">
        <f t="shared" si="23"/>
        <v>523.1</v>
      </c>
      <c r="AK63" s="83">
        <v>2022</v>
      </c>
    </row>
    <row r="64" spans="1:37" ht="12.75">
      <c r="A64" s="30">
        <v>0</v>
      </c>
      <c r="B64" s="30">
        <v>0</v>
      </c>
      <c r="C64" s="30">
        <v>1</v>
      </c>
      <c r="D64" s="30">
        <v>0</v>
      </c>
      <c r="E64" s="30">
        <v>8</v>
      </c>
      <c r="F64" s="30">
        <v>0</v>
      </c>
      <c r="G64" s="30">
        <v>1</v>
      </c>
      <c r="H64" s="61">
        <v>2</v>
      </c>
      <c r="I64" s="61">
        <v>5</v>
      </c>
      <c r="J64" s="61">
        <v>2</v>
      </c>
      <c r="K64" s="61">
        <v>0</v>
      </c>
      <c r="L64" s="61">
        <v>3</v>
      </c>
      <c r="M64" s="30">
        <v>2</v>
      </c>
      <c r="N64" s="30">
        <v>0</v>
      </c>
      <c r="O64" s="30">
        <v>2</v>
      </c>
      <c r="P64" s="30">
        <v>0</v>
      </c>
      <c r="Q64" s="30">
        <v>0</v>
      </c>
      <c r="R64" s="61">
        <v>2</v>
      </c>
      <c r="S64" s="61">
        <v>5</v>
      </c>
      <c r="T64" s="61">
        <v>0</v>
      </c>
      <c r="U64" s="61">
        <v>2</v>
      </c>
      <c r="V64" s="61">
        <v>0</v>
      </c>
      <c r="W64" s="61">
        <v>3</v>
      </c>
      <c r="X64" s="61">
        <v>0</v>
      </c>
      <c r="Y64" s="61">
        <v>4</v>
      </c>
      <c r="Z64" s="61">
        <v>0</v>
      </c>
      <c r="AA64" s="61">
        <v>0</v>
      </c>
      <c r="AB64" s="36" t="s">
        <v>613</v>
      </c>
      <c r="AC64" s="61" t="s">
        <v>598</v>
      </c>
      <c r="AD64" s="75">
        <v>867.9</v>
      </c>
      <c r="AE64" s="84">
        <v>0</v>
      </c>
      <c r="AF64" s="75">
        <v>0</v>
      </c>
      <c r="AG64" s="75">
        <v>0</v>
      </c>
      <c r="AH64" s="75">
        <v>0</v>
      </c>
      <c r="AI64" s="75">
        <v>0</v>
      </c>
      <c r="AJ64" s="63">
        <f t="shared" si="23"/>
        <v>867.9</v>
      </c>
      <c r="AK64" s="83">
        <v>2022</v>
      </c>
    </row>
    <row r="65" spans="1:37" ht="12.75" hidden="1">
      <c r="A65" s="30"/>
      <c r="B65" s="30"/>
      <c r="C65" s="30"/>
      <c r="D65" s="30"/>
      <c r="E65" s="30"/>
      <c r="F65" s="30"/>
      <c r="G65" s="30"/>
      <c r="H65" s="61"/>
      <c r="I65" s="61"/>
      <c r="J65" s="61"/>
      <c r="K65" s="61"/>
      <c r="L65" s="61"/>
      <c r="M65" s="30"/>
      <c r="N65" s="30"/>
      <c r="O65" s="30"/>
      <c r="P65" s="30"/>
      <c r="Q65" s="30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36" t="s">
        <v>611</v>
      </c>
      <c r="AC65" s="61" t="s">
        <v>598</v>
      </c>
      <c r="AD65" s="75">
        <v>1343.9</v>
      </c>
      <c r="AE65" s="84">
        <v>1343.9</v>
      </c>
      <c r="AF65" s="75">
        <v>1343.9</v>
      </c>
      <c r="AG65" s="75">
        <v>1343.9</v>
      </c>
      <c r="AH65" s="75">
        <v>1343.9</v>
      </c>
      <c r="AI65" s="75">
        <v>1343.9</v>
      </c>
      <c r="AJ65" s="63">
        <f t="shared" si="23"/>
        <v>8063.4</v>
      </c>
      <c r="AK65" s="83">
        <v>2022</v>
      </c>
    </row>
    <row r="66" spans="1:37" ht="12.75" hidden="1">
      <c r="A66" s="30"/>
      <c r="B66" s="30"/>
      <c r="C66" s="30"/>
      <c r="D66" s="30"/>
      <c r="E66" s="30"/>
      <c r="F66" s="30"/>
      <c r="G66" s="30"/>
      <c r="H66" s="61"/>
      <c r="I66" s="61"/>
      <c r="J66" s="61"/>
      <c r="K66" s="61"/>
      <c r="L66" s="61"/>
      <c r="M66" s="30"/>
      <c r="N66" s="30"/>
      <c r="O66" s="30"/>
      <c r="P66" s="30"/>
      <c r="Q66" s="30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36" t="s">
        <v>612</v>
      </c>
      <c r="AC66" s="61" t="s">
        <v>598</v>
      </c>
      <c r="AD66" s="75">
        <f>50.2-50.2</f>
        <v>0</v>
      </c>
      <c r="AE66" s="84">
        <f>50.2-50.2</f>
        <v>0</v>
      </c>
      <c r="AF66" s="75">
        <f t="shared" ref="AF66:AI66" si="24">50.2-50.2</f>
        <v>0</v>
      </c>
      <c r="AG66" s="75">
        <f t="shared" si="24"/>
        <v>0</v>
      </c>
      <c r="AH66" s="75">
        <f t="shared" si="24"/>
        <v>0</v>
      </c>
      <c r="AI66" s="75">
        <f t="shared" si="24"/>
        <v>0</v>
      </c>
      <c r="AJ66" s="63">
        <f t="shared" si="23"/>
        <v>0</v>
      </c>
      <c r="AK66" s="83">
        <v>2022</v>
      </c>
    </row>
    <row r="67" spans="1:37" ht="12.75">
      <c r="A67" s="30">
        <v>0</v>
      </c>
      <c r="B67" s="30">
        <v>0</v>
      </c>
      <c r="C67" s="30">
        <v>1</v>
      </c>
      <c r="D67" s="30">
        <v>1</v>
      </c>
      <c r="E67" s="30">
        <v>1</v>
      </c>
      <c r="F67" s="30">
        <v>0</v>
      </c>
      <c r="G67" s="30">
        <v>3</v>
      </c>
      <c r="H67" s="61">
        <v>2</v>
      </c>
      <c r="I67" s="61">
        <v>5</v>
      </c>
      <c r="J67" s="61">
        <v>2</v>
      </c>
      <c r="K67" s="61">
        <v>0</v>
      </c>
      <c r="L67" s="61">
        <v>3</v>
      </c>
      <c r="M67" s="30">
        <v>2</v>
      </c>
      <c r="N67" s="30">
        <v>0</v>
      </c>
      <c r="O67" s="30">
        <v>2</v>
      </c>
      <c r="P67" s="30">
        <v>0</v>
      </c>
      <c r="Q67" s="30">
        <v>0</v>
      </c>
      <c r="R67" s="61">
        <v>2</v>
      </c>
      <c r="S67" s="61">
        <v>5</v>
      </c>
      <c r="T67" s="61">
        <v>0</v>
      </c>
      <c r="U67" s="61">
        <v>2</v>
      </c>
      <c r="V67" s="61">
        <v>0</v>
      </c>
      <c r="W67" s="61">
        <v>3</v>
      </c>
      <c r="X67" s="61">
        <v>0</v>
      </c>
      <c r="Y67" s="61">
        <v>5</v>
      </c>
      <c r="Z67" s="61">
        <v>0</v>
      </c>
      <c r="AA67" s="61">
        <v>0</v>
      </c>
      <c r="AB67" s="36" t="s">
        <v>613</v>
      </c>
      <c r="AC67" s="61" t="s">
        <v>598</v>
      </c>
      <c r="AD67" s="75">
        <v>1133</v>
      </c>
      <c r="AE67" s="84">
        <v>0</v>
      </c>
      <c r="AF67" s="75">
        <v>0</v>
      </c>
      <c r="AG67" s="75">
        <v>0</v>
      </c>
      <c r="AH67" s="75">
        <v>0</v>
      </c>
      <c r="AI67" s="75">
        <v>0</v>
      </c>
      <c r="AJ67" s="63">
        <f t="shared" si="23"/>
        <v>1133</v>
      </c>
      <c r="AK67" s="83">
        <v>2022</v>
      </c>
    </row>
    <row r="68" spans="1:37" ht="24">
      <c r="A68" s="30"/>
      <c r="B68" s="30"/>
      <c r="C68" s="30"/>
      <c r="D68" s="30"/>
      <c r="E68" s="30"/>
      <c r="F68" s="30"/>
      <c r="G68" s="30"/>
      <c r="H68" s="61"/>
      <c r="I68" s="61"/>
      <c r="J68" s="61"/>
      <c r="K68" s="61"/>
      <c r="L68" s="61"/>
      <c r="M68" s="30"/>
      <c r="N68" s="30"/>
      <c r="O68" s="30"/>
      <c r="P68" s="30"/>
      <c r="Q68" s="30"/>
      <c r="R68" s="61">
        <v>2</v>
      </c>
      <c r="S68" s="61">
        <v>5</v>
      </c>
      <c r="T68" s="61">
        <v>0</v>
      </c>
      <c r="U68" s="61">
        <v>2</v>
      </c>
      <c r="V68" s="61">
        <v>0</v>
      </c>
      <c r="W68" s="61">
        <v>3</v>
      </c>
      <c r="X68" s="61">
        <v>0</v>
      </c>
      <c r="Y68" s="61">
        <v>0</v>
      </c>
      <c r="Z68" s="61">
        <v>0</v>
      </c>
      <c r="AA68" s="61">
        <v>1</v>
      </c>
      <c r="AB68" s="28" t="s">
        <v>605</v>
      </c>
      <c r="AC68" s="61" t="s">
        <v>576</v>
      </c>
      <c r="AD68" s="82">
        <f>8+9+1+1+1+1</f>
        <v>21</v>
      </c>
      <c r="AE68" s="99">
        <v>0</v>
      </c>
      <c r="AF68" s="82">
        <v>0</v>
      </c>
      <c r="AG68" s="38">
        <f t="shared" ref="AG68:AI68" si="25">AF68</f>
        <v>0</v>
      </c>
      <c r="AH68" s="82">
        <f t="shared" si="25"/>
        <v>0</v>
      </c>
      <c r="AI68" s="38">
        <f t="shared" si="25"/>
        <v>0</v>
      </c>
      <c r="AJ68" s="38">
        <v>21</v>
      </c>
      <c r="AK68" s="61">
        <v>2022</v>
      </c>
    </row>
    <row r="69" spans="1:37" ht="30.75" customHeight="1">
      <c r="A69" s="30"/>
      <c r="B69" s="30"/>
      <c r="C69" s="30"/>
      <c r="D69" s="30"/>
      <c r="E69" s="30"/>
      <c r="F69" s="30"/>
      <c r="G69" s="30"/>
      <c r="H69" s="61">
        <v>2</v>
      </c>
      <c r="I69" s="61">
        <v>5</v>
      </c>
      <c r="J69" s="61">
        <v>2</v>
      </c>
      <c r="K69" s="61">
        <v>0</v>
      </c>
      <c r="L69" s="61">
        <v>4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61">
        <v>2</v>
      </c>
      <c r="S69" s="61">
        <v>5</v>
      </c>
      <c r="T69" s="61">
        <v>0</v>
      </c>
      <c r="U69" s="61">
        <v>2</v>
      </c>
      <c r="V69" s="61">
        <v>0</v>
      </c>
      <c r="W69" s="61">
        <v>4</v>
      </c>
      <c r="X69" s="61">
        <v>0</v>
      </c>
      <c r="Y69" s="61">
        <v>0</v>
      </c>
      <c r="Z69" s="61">
        <v>0</v>
      </c>
      <c r="AA69" s="61">
        <v>0</v>
      </c>
      <c r="AB69" s="115" t="s">
        <v>625</v>
      </c>
      <c r="AC69" s="104" t="s">
        <v>598</v>
      </c>
      <c r="AD69" s="107">
        <f>AD70+AD71+AD72+AD73+AD74+AD78+AD79+AD80</f>
        <v>2773.1999999999994</v>
      </c>
      <c r="AE69" s="107">
        <f>AE70+AE71+AE72+AE73+AE74+AE78+AE79+AE80</f>
        <v>3282.5</v>
      </c>
      <c r="AF69" s="107">
        <f t="shared" ref="AF69:AI69" si="26">AF70+AF71+AF72+AF73+AF74+AF78+AF79+AF80</f>
        <v>3092.5</v>
      </c>
      <c r="AG69" s="107">
        <f t="shared" si="26"/>
        <v>3092.5</v>
      </c>
      <c r="AH69" s="107">
        <f t="shared" si="26"/>
        <v>2406.5</v>
      </c>
      <c r="AI69" s="107">
        <f t="shared" si="26"/>
        <v>2406.5</v>
      </c>
      <c r="AJ69" s="116">
        <f>SUM(AD69:AI69)</f>
        <v>17053.699999999997</v>
      </c>
      <c r="AK69" s="66">
        <v>2027</v>
      </c>
    </row>
    <row r="70" spans="1:37" ht="12.75">
      <c r="A70" s="30">
        <v>0</v>
      </c>
      <c r="B70" s="30">
        <v>1</v>
      </c>
      <c r="C70" s="30">
        <v>1</v>
      </c>
      <c r="D70" s="30">
        <v>0</v>
      </c>
      <c r="E70" s="30">
        <v>7</v>
      </c>
      <c r="F70" s="30">
        <v>0</v>
      </c>
      <c r="G70" s="30">
        <v>1</v>
      </c>
      <c r="H70" s="61">
        <v>2</v>
      </c>
      <c r="I70" s="61">
        <v>5</v>
      </c>
      <c r="J70" s="61">
        <v>2</v>
      </c>
      <c r="K70" s="61">
        <v>0</v>
      </c>
      <c r="L70" s="61">
        <v>4</v>
      </c>
      <c r="M70" s="30">
        <v>2</v>
      </c>
      <c r="N70" s="30">
        <v>0</v>
      </c>
      <c r="O70" s="30">
        <v>3</v>
      </c>
      <c r="P70" s="30">
        <v>0</v>
      </c>
      <c r="Q70" s="30">
        <v>0</v>
      </c>
      <c r="R70" s="61">
        <v>2</v>
      </c>
      <c r="S70" s="61">
        <v>5</v>
      </c>
      <c r="T70" s="61">
        <v>0</v>
      </c>
      <c r="U70" s="61">
        <v>2</v>
      </c>
      <c r="V70" s="61">
        <v>0</v>
      </c>
      <c r="W70" s="61">
        <v>4</v>
      </c>
      <c r="X70" s="61">
        <v>0</v>
      </c>
      <c r="Y70" s="61">
        <v>1</v>
      </c>
      <c r="Z70" s="61">
        <v>0</v>
      </c>
      <c r="AA70" s="61">
        <v>0</v>
      </c>
      <c r="AB70" s="36" t="s">
        <v>616</v>
      </c>
      <c r="AC70" s="61" t="s">
        <v>598</v>
      </c>
      <c r="AD70" s="75">
        <v>873.6</v>
      </c>
      <c r="AE70" s="84">
        <v>1266.2</v>
      </c>
      <c r="AF70" s="75">
        <v>1119.8</v>
      </c>
      <c r="AG70" s="75">
        <v>1119.8</v>
      </c>
      <c r="AH70" s="75">
        <v>892.2</v>
      </c>
      <c r="AI70" s="75">
        <v>892.2</v>
      </c>
      <c r="AJ70" s="63">
        <f t="shared" ref="AJ70:AJ74" si="27">SUM(AD70:AI70)</f>
        <v>6163.8</v>
      </c>
      <c r="AK70" s="61">
        <v>2027</v>
      </c>
    </row>
    <row r="71" spans="1:37" ht="12.75">
      <c r="A71" s="30">
        <v>0</v>
      </c>
      <c r="B71" s="30">
        <v>1</v>
      </c>
      <c r="C71" s="30">
        <v>1</v>
      </c>
      <c r="D71" s="30">
        <v>0</v>
      </c>
      <c r="E71" s="30">
        <v>7</v>
      </c>
      <c r="F71" s="30">
        <v>0</v>
      </c>
      <c r="G71" s="30">
        <v>2</v>
      </c>
      <c r="H71" s="30">
        <v>2</v>
      </c>
      <c r="I71" s="30">
        <v>5</v>
      </c>
      <c r="J71" s="30">
        <v>2</v>
      </c>
      <c r="K71" s="30">
        <v>0</v>
      </c>
      <c r="L71" s="61">
        <v>4</v>
      </c>
      <c r="M71" s="30">
        <v>2</v>
      </c>
      <c r="N71" s="30">
        <v>0</v>
      </c>
      <c r="O71" s="30">
        <v>3</v>
      </c>
      <c r="P71" s="30">
        <v>0</v>
      </c>
      <c r="Q71" s="30">
        <v>0</v>
      </c>
      <c r="R71" s="61">
        <v>2</v>
      </c>
      <c r="S71" s="61">
        <v>5</v>
      </c>
      <c r="T71" s="61">
        <v>0</v>
      </c>
      <c r="U71" s="61">
        <v>2</v>
      </c>
      <c r="V71" s="61">
        <v>0</v>
      </c>
      <c r="W71" s="61">
        <v>4</v>
      </c>
      <c r="X71" s="61">
        <v>0</v>
      </c>
      <c r="Y71" s="61">
        <v>2</v>
      </c>
      <c r="Z71" s="61">
        <v>0</v>
      </c>
      <c r="AA71" s="61">
        <v>0</v>
      </c>
      <c r="AB71" s="36" t="s">
        <v>616</v>
      </c>
      <c r="AC71" s="61" t="s">
        <v>598</v>
      </c>
      <c r="AD71" s="75">
        <f>1177.1+18.6</f>
        <v>1195.6999999999998</v>
      </c>
      <c r="AE71" s="84">
        <v>1386.7</v>
      </c>
      <c r="AF71" s="75">
        <v>1386.7</v>
      </c>
      <c r="AG71" s="75">
        <v>1386.7</v>
      </c>
      <c r="AH71" s="75">
        <v>1177.0999999999999</v>
      </c>
      <c r="AI71" s="75">
        <v>1177.0999999999999</v>
      </c>
      <c r="AJ71" s="63">
        <f t="shared" si="27"/>
        <v>7710</v>
      </c>
      <c r="AK71" s="61">
        <v>2027</v>
      </c>
    </row>
    <row r="72" spans="1:37" ht="12.75">
      <c r="A72" s="30">
        <v>0</v>
      </c>
      <c r="B72" s="30">
        <v>1</v>
      </c>
      <c r="C72" s="30">
        <v>1</v>
      </c>
      <c r="D72" s="30">
        <v>0</v>
      </c>
      <c r="E72" s="30">
        <v>7</v>
      </c>
      <c r="F72" s="30">
        <v>0</v>
      </c>
      <c r="G72" s="30">
        <v>3</v>
      </c>
      <c r="H72" s="61">
        <v>2</v>
      </c>
      <c r="I72" s="61">
        <v>5</v>
      </c>
      <c r="J72" s="61">
        <v>2</v>
      </c>
      <c r="K72" s="61">
        <v>0</v>
      </c>
      <c r="L72" s="61">
        <v>4</v>
      </c>
      <c r="M72" s="30">
        <v>2</v>
      </c>
      <c r="N72" s="30">
        <v>0</v>
      </c>
      <c r="O72" s="30">
        <v>3</v>
      </c>
      <c r="P72" s="30">
        <v>0</v>
      </c>
      <c r="Q72" s="30">
        <v>0</v>
      </c>
      <c r="R72" s="61">
        <v>2</v>
      </c>
      <c r="S72" s="61">
        <v>5</v>
      </c>
      <c r="T72" s="61">
        <v>0</v>
      </c>
      <c r="U72" s="61">
        <v>2</v>
      </c>
      <c r="V72" s="61">
        <v>0</v>
      </c>
      <c r="W72" s="61">
        <v>4</v>
      </c>
      <c r="X72" s="61">
        <v>0</v>
      </c>
      <c r="Y72" s="61">
        <v>3</v>
      </c>
      <c r="Z72" s="61">
        <v>0</v>
      </c>
      <c r="AA72" s="61">
        <v>0</v>
      </c>
      <c r="AB72" s="36" t="s">
        <v>617</v>
      </c>
      <c r="AC72" s="61" t="s">
        <v>598</v>
      </c>
      <c r="AD72" s="75">
        <v>5.7</v>
      </c>
      <c r="AE72" s="84">
        <v>7.5</v>
      </c>
      <c r="AF72" s="75">
        <v>7.5</v>
      </c>
      <c r="AG72" s="75">
        <v>7.5</v>
      </c>
      <c r="AH72" s="75">
        <v>5.7</v>
      </c>
      <c r="AI72" s="75">
        <v>5.7</v>
      </c>
      <c r="AJ72" s="63">
        <f t="shared" si="27"/>
        <v>39.6</v>
      </c>
      <c r="AK72" s="61">
        <v>2027</v>
      </c>
    </row>
    <row r="73" spans="1:37" ht="12.75">
      <c r="A73" s="30">
        <v>0</v>
      </c>
      <c r="B73" s="30">
        <v>0</v>
      </c>
      <c r="C73" s="30">
        <v>1</v>
      </c>
      <c r="D73" s="30">
        <v>0</v>
      </c>
      <c r="E73" s="30">
        <v>7</v>
      </c>
      <c r="F73" s="30">
        <v>0</v>
      </c>
      <c r="G73" s="30">
        <v>3</v>
      </c>
      <c r="H73" s="61">
        <v>2</v>
      </c>
      <c r="I73" s="61">
        <v>5</v>
      </c>
      <c r="J73" s="61">
        <v>2</v>
      </c>
      <c r="K73" s="61">
        <v>0</v>
      </c>
      <c r="L73" s="61">
        <v>4</v>
      </c>
      <c r="M73" s="30">
        <v>2</v>
      </c>
      <c r="N73" s="30">
        <v>0</v>
      </c>
      <c r="O73" s="30">
        <v>3</v>
      </c>
      <c r="P73" s="30">
        <v>0</v>
      </c>
      <c r="Q73" s="30">
        <v>0</v>
      </c>
      <c r="R73" s="61">
        <v>2</v>
      </c>
      <c r="S73" s="61">
        <v>5</v>
      </c>
      <c r="T73" s="61">
        <v>0</v>
      </c>
      <c r="U73" s="61">
        <v>2</v>
      </c>
      <c r="V73" s="61">
        <v>0</v>
      </c>
      <c r="W73" s="61">
        <v>4</v>
      </c>
      <c r="X73" s="61">
        <v>0</v>
      </c>
      <c r="Y73" s="61">
        <v>4</v>
      </c>
      <c r="Z73" s="61">
        <v>0</v>
      </c>
      <c r="AA73" s="61">
        <v>0</v>
      </c>
      <c r="AB73" s="36" t="s">
        <v>616</v>
      </c>
      <c r="AC73" s="61" t="s">
        <v>598</v>
      </c>
      <c r="AD73" s="75">
        <v>208.4</v>
      </c>
      <c r="AE73" s="84">
        <v>87.6</v>
      </c>
      <c r="AF73" s="75">
        <v>87.6</v>
      </c>
      <c r="AG73" s="75">
        <v>87.6</v>
      </c>
      <c r="AH73" s="75">
        <v>77.8</v>
      </c>
      <c r="AI73" s="75">
        <v>77.8</v>
      </c>
      <c r="AJ73" s="63">
        <f t="shared" si="27"/>
        <v>626.79999999999995</v>
      </c>
      <c r="AK73" s="61">
        <v>2027</v>
      </c>
    </row>
    <row r="74" spans="1:37" ht="12.75">
      <c r="A74" s="30">
        <v>0</v>
      </c>
      <c r="B74" s="30">
        <v>0</v>
      </c>
      <c r="C74" s="30">
        <v>1</v>
      </c>
      <c r="D74" s="30">
        <v>0</v>
      </c>
      <c r="E74" s="30">
        <v>8</v>
      </c>
      <c r="F74" s="30">
        <v>0</v>
      </c>
      <c r="G74" s="30">
        <v>1</v>
      </c>
      <c r="H74" s="61">
        <v>2</v>
      </c>
      <c r="I74" s="61">
        <v>5</v>
      </c>
      <c r="J74" s="61">
        <v>2</v>
      </c>
      <c r="K74" s="61">
        <v>0</v>
      </c>
      <c r="L74" s="61">
        <v>4</v>
      </c>
      <c r="M74" s="30">
        <v>2</v>
      </c>
      <c r="N74" s="30">
        <v>0</v>
      </c>
      <c r="O74" s="30">
        <v>3</v>
      </c>
      <c r="P74" s="30">
        <v>0</v>
      </c>
      <c r="Q74" s="30">
        <v>0</v>
      </c>
      <c r="R74" s="61">
        <v>2</v>
      </c>
      <c r="S74" s="61">
        <v>5</v>
      </c>
      <c r="T74" s="61">
        <v>0</v>
      </c>
      <c r="U74" s="61">
        <v>2</v>
      </c>
      <c r="V74" s="61">
        <v>0</v>
      </c>
      <c r="W74" s="61">
        <v>4</v>
      </c>
      <c r="X74" s="61">
        <v>0</v>
      </c>
      <c r="Y74" s="61">
        <v>5</v>
      </c>
      <c r="Z74" s="61">
        <v>0</v>
      </c>
      <c r="AA74" s="61">
        <v>0</v>
      </c>
      <c r="AB74" s="36" t="s">
        <v>616</v>
      </c>
      <c r="AC74" s="61" t="s">
        <v>598</v>
      </c>
      <c r="AD74" s="75">
        <v>158.69999999999999</v>
      </c>
      <c r="AE74" s="84">
        <v>256.5</v>
      </c>
      <c r="AF74" s="75">
        <v>212.9</v>
      </c>
      <c r="AG74" s="75">
        <v>212.9</v>
      </c>
      <c r="AH74" s="75">
        <v>154.69999999999999</v>
      </c>
      <c r="AI74" s="75">
        <v>154.69999999999999</v>
      </c>
      <c r="AJ74" s="63">
        <f t="shared" si="27"/>
        <v>1150.4000000000001</v>
      </c>
      <c r="AK74" s="61">
        <v>2027</v>
      </c>
    </row>
    <row r="75" spans="1:37" ht="12.75" hidden="1">
      <c r="A75" s="30"/>
      <c r="B75" s="30"/>
      <c r="C75" s="30"/>
      <c r="D75" s="30"/>
      <c r="E75" s="30"/>
      <c r="F75" s="30"/>
      <c r="G75" s="30"/>
      <c r="H75" s="61"/>
      <c r="I75" s="61"/>
      <c r="J75" s="61"/>
      <c r="K75" s="61"/>
      <c r="L75" s="61"/>
      <c r="M75" s="30"/>
      <c r="N75" s="30"/>
      <c r="O75" s="30"/>
      <c r="P75" s="30"/>
      <c r="Q75" s="30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36" t="s">
        <v>614</v>
      </c>
      <c r="AC75" s="61" t="s">
        <v>598</v>
      </c>
      <c r="AD75" s="75">
        <v>82.9</v>
      </c>
      <c r="AE75" s="84">
        <v>82.9</v>
      </c>
      <c r="AF75" s="84">
        <v>82.9</v>
      </c>
      <c r="AG75" s="84">
        <v>82.9</v>
      </c>
      <c r="AH75" s="75">
        <v>82.9</v>
      </c>
      <c r="AI75" s="75">
        <v>82.9</v>
      </c>
      <c r="AJ75" s="64">
        <f t="shared" ref="AJ75:AJ78" si="28">SUM(AD75:AI75)</f>
        <v>497.4</v>
      </c>
      <c r="AK75" s="61">
        <v>2027</v>
      </c>
    </row>
    <row r="76" spans="1:37" ht="12.75" hidden="1">
      <c r="A76" s="30"/>
      <c r="B76" s="30"/>
      <c r="C76" s="30"/>
      <c r="D76" s="30"/>
      <c r="E76" s="30"/>
      <c r="F76" s="30"/>
      <c r="G76" s="30"/>
      <c r="H76" s="61"/>
      <c r="I76" s="61"/>
      <c r="J76" s="61"/>
      <c r="K76" s="61"/>
      <c r="L76" s="61"/>
      <c r="M76" s="30"/>
      <c r="N76" s="30"/>
      <c r="O76" s="30"/>
      <c r="P76" s="30"/>
      <c r="Q76" s="30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36" t="s">
        <v>614</v>
      </c>
      <c r="AC76" s="61" t="s">
        <v>598</v>
      </c>
      <c r="AD76" s="75">
        <v>31</v>
      </c>
      <c r="AE76" s="84">
        <v>31</v>
      </c>
      <c r="AF76" s="84">
        <v>31</v>
      </c>
      <c r="AG76" s="84">
        <v>31</v>
      </c>
      <c r="AH76" s="75">
        <v>31</v>
      </c>
      <c r="AI76" s="75">
        <v>31</v>
      </c>
      <c r="AJ76" s="64">
        <f t="shared" si="28"/>
        <v>186</v>
      </c>
      <c r="AK76" s="61">
        <v>2027</v>
      </c>
    </row>
    <row r="77" spans="1:37" ht="12.75" hidden="1">
      <c r="A77" s="30"/>
      <c r="B77" s="30"/>
      <c r="C77" s="30"/>
      <c r="D77" s="30"/>
      <c r="E77" s="30"/>
      <c r="F77" s="30"/>
      <c r="G77" s="30"/>
      <c r="H77" s="61"/>
      <c r="I77" s="61"/>
      <c r="J77" s="61"/>
      <c r="K77" s="61"/>
      <c r="L77" s="61"/>
      <c r="M77" s="30"/>
      <c r="N77" s="30"/>
      <c r="O77" s="30"/>
      <c r="P77" s="30"/>
      <c r="Q77" s="30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36" t="s">
        <v>614</v>
      </c>
      <c r="AC77" s="61" t="s">
        <v>598</v>
      </c>
      <c r="AD77" s="75">
        <v>40.799999999999997</v>
      </c>
      <c r="AE77" s="84">
        <v>40.799999999999997</v>
      </c>
      <c r="AF77" s="84">
        <v>40.799999999999997</v>
      </c>
      <c r="AG77" s="84">
        <v>40.799999999999997</v>
      </c>
      <c r="AH77" s="75">
        <v>40.799999999999997</v>
      </c>
      <c r="AI77" s="75">
        <v>40.799999999999997</v>
      </c>
      <c r="AJ77" s="64">
        <f t="shared" si="28"/>
        <v>244.8</v>
      </c>
      <c r="AK77" s="61">
        <v>2027</v>
      </c>
    </row>
    <row r="78" spans="1:37" ht="12.75">
      <c r="A78" s="30">
        <v>0</v>
      </c>
      <c r="B78" s="30">
        <v>0</v>
      </c>
      <c r="C78" s="30">
        <v>1</v>
      </c>
      <c r="D78" s="30">
        <v>1</v>
      </c>
      <c r="E78" s="30">
        <v>1</v>
      </c>
      <c r="F78" s="30">
        <v>0</v>
      </c>
      <c r="G78" s="30">
        <v>2</v>
      </c>
      <c r="H78" s="61">
        <v>2</v>
      </c>
      <c r="I78" s="61">
        <v>5</v>
      </c>
      <c r="J78" s="61">
        <v>2</v>
      </c>
      <c r="K78" s="61">
        <v>0</v>
      </c>
      <c r="L78" s="61">
        <v>4</v>
      </c>
      <c r="M78" s="30">
        <v>2</v>
      </c>
      <c r="N78" s="30">
        <v>0</v>
      </c>
      <c r="O78" s="30">
        <v>3</v>
      </c>
      <c r="P78" s="30">
        <v>0</v>
      </c>
      <c r="Q78" s="30">
        <v>0</v>
      </c>
      <c r="R78" s="61">
        <v>2</v>
      </c>
      <c r="S78" s="61">
        <v>5</v>
      </c>
      <c r="T78" s="61">
        <v>0</v>
      </c>
      <c r="U78" s="61">
        <v>2</v>
      </c>
      <c r="V78" s="61">
        <v>0</v>
      </c>
      <c r="W78" s="61">
        <v>4</v>
      </c>
      <c r="X78" s="61">
        <v>0</v>
      </c>
      <c r="Y78" s="61">
        <v>6</v>
      </c>
      <c r="Z78" s="61">
        <v>0</v>
      </c>
      <c r="AA78" s="61">
        <v>0</v>
      </c>
      <c r="AB78" s="36" t="s">
        <v>616</v>
      </c>
      <c r="AC78" s="61" t="s">
        <v>598</v>
      </c>
      <c r="AD78" s="75">
        <v>48.1</v>
      </c>
      <c r="AE78" s="84">
        <v>130</v>
      </c>
      <c r="AF78" s="75">
        <v>130</v>
      </c>
      <c r="AG78" s="75">
        <v>130</v>
      </c>
      <c r="AH78" s="75">
        <v>48.1</v>
      </c>
      <c r="AI78" s="75">
        <v>48.1</v>
      </c>
      <c r="AJ78" s="63">
        <f t="shared" si="28"/>
        <v>534.30000000000007</v>
      </c>
      <c r="AK78" s="61">
        <v>2027</v>
      </c>
    </row>
    <row r="79" spans="1:37" ht="12.75">
      <c r="A79" s="30">
        <v>0</v>
      </c>
      <c r="B79" s="30">
        <v>0</v>
      </c>
      <c r="C79" s="30">
        <v>1</v>
      </c>
      <c r="D79" s="30">
        <v>1</v>
      </c>
      <c r="E79" s="30">
        <v>1</v>
      </c>
      <c r="F79" s="30">
        <v>0</v>
      </c>
      <c r="G79" s="30">
        <v>3</v>
      </c>
      <c r="H79" s="65">
        <v>2</v>
      </c>
      <c r="I79" s="65">
        <v>5</v>
      </c>
      <c r="J79" s="65">
        <v>2</v>
      </c>
      <c r="K79" s="65">
        <v>0</v>
      </c>
      <c r="L79" s="65">
        <v>4</v>
      </c>
      <c r="M79" s="30">
        <v>2</v>
      </c>
      <c r="N79" s="30">
        <v>0</v>
      </c>
      <c r="O79" s="30">
        <v>3</v>
      </c>
      <c r="P79" s="30">
        <v>0</v>
      </c>
      <c r="Q79" s="30">
        <v>0</v>
      </c>
      <c r="R79" s="65">
        <v>2</v>
      </c>
      <c r="S79" s="65">
        <v>5</v>
      </c>
      <c r="T79" s="65">
        <v>0</v>
      </c>
      <c r="U79" s="65">
        <v>2</v>
      </c>
      <c r="V79" s="65">
        <v>0</v>
      </c>
      <c r="W79" s="65">
        <v>4</v>
      </c>
      <c r="X79" s="65">
        <v>0</v>
      </c>
      <c r="Y79" s="65">
        <v>7</v>
      </c>
      <c r="Z79" s="65">
        <v>0</v>
      </c>
      <c r="AA79" s="65">
        <v>0</v>
      </c>
      <c r="AB79" s="36" t="s">
        <v>616</v>
      </c>
      <c r="AC79" s="65" t="s">
        <v>598</v>
      </c>
      <c r="AD79" s="75">
        <v>50.9</v>
      </c>
      <c r="AE79" s="84">
        <v>65.5</v>
      </c>
      <c r="AF79" s="75">
        <v>65.5</v>
      </c>
      <c r="AG79" s="75">
        <v>65.5</v>
      </c>
      <c r="AH79" s="75">
        <v>50.9</v>
      </c>
      <c r="AI79" s="75">
        <v>50.9</v>
      </c>
      <c r="AJ79" s="63">
        <f t="shared" ref="AJ79:AJ80" si="29">SUM(AD79:AI79)</f>
        <v>349.2</v>
      </c>
      <c r="AK79" s="65">
        <v>2027</v>
      </c>
    </row>
    <row r="80" spans="1:37" ht="12.75">
      <c r="A80" s="30">
        <v>0</v>
      </c>
      <c r="B80" s="30">
        <v>0</v>
      </c>
      <c r="C80" s="30">
        <v>1</v>
      </c>
      <c r="D80" s="30">
        <v>0</v>
      </c>
      <c r="E80" s="30">
        <v>1</v>
      </c>
      <c r="F80" s="30">
        <v>1</v>
      </c>
      <c r="G80" s="30">
        <v>3</v>
      </c>
      <c r="H80" s="61">
        <v>2</v>
      </c>
      <c r="I80" s="61">
        <v>5</v>
      </c>
      <c r="J80" s="61">
        <v>2</v>
      </c>
      <c r="K80" s="61">
        <v>0</v>
      </c>
      <c r="L80" s="61">
        <v>4</v>
      </c>
      <c r="M80" s="30">
        <v>2</v>
      </c>
      <c r="N80" s="30">
        <v>0</v>
      </c>
      <c r="O80" s="30">
        <v>3</v>
      </c>
      <c r="P80" s="30">
        <v>0</v>
      </c>
      <c r="Q80" s="30">
        <v>0</v>
      </c>
      <c r="R80" s="61">
        <v>2</v>
      </c>
      <c r="S80" s="61">
        <v>5</v>
      </c>
      <c r="T80" s="61">
        <v>0</v>
      </c>
      <c r="U80" s="61">
        <v>2</v>
      </c>
      <c r="V80" s="61">
        <v>0</v>
      </c>
      <c r="W80" s="61">
        <v>4</v>
      </c>
      <c r="X80" s="61">
        <v>0</v>
      </c>
      <c r="Y80" s="61">
        <v>7</v>
      </c>
      <c r="Z80" s="61">
        <v>0</v>
      </c>
      <c r="AA80" s="61">
        <v>0</v>
      </c>
      <c r="AB80" s="36" t="s">
        <v>616</v>
      </c>
      <c r="AC80" s="65" t="s">
        <v>598</v>
      </c>
      <c r="AD80" s="75">
        <f>173.8+58.3</f>
        <v>232.10000000000002</v>
      </c>
      <c r="AE80" s="84">
        <v>82.5</v>
      </c>
      <c r="AF80" s="75">
        <v>82.5</v>
      </c>
      <c r="AG80" s="75">
        <v>82.5</v>
      </c>
      <c r="AH80" s="75">
        <v>0</v>
      </c>
      <c r="AI80" s="75">
        <v>0</v>
      </c>
      <c r="AJ80" s="63">
        <f t="shared" si="29"/>
        <v>479.6</v>
      </c>
      <c r="AK80" s="65">
        <v>2025</v>
      </c>
    </row>
    <row r="81" spans="1:37" ht="24">
      <c r="A81" s="30"/>
      <c r="B81" s="30"/>
      <c r="C81" s="30"/>
      <c r="D81" s="30"/>
      <c r="E81" s="30"/>
      <c r="F81" s="30"/>
      <c r="G81" s="61"/>
      <c r="H81" s="61"/>
      <c r="I81" s="61"/>
      <c r="J81" s="61"/>
      <c r="K81" s="61"/>
      <c r="L81" s="61"/>
      <c r="M81" s="30"/>
      <c r="N81" s="30"/>
      <c r="O81" s="30"/>
      <c r="P81" s="30"/>
      <c r="Q81" s="30"/>
      <c r="R81" s="61">
        <v>2</v>
      </c>
      <c r="S81" s="61">
        <v>5</v>
      </c>
      <c r="T81" s="61">
        <v>0</v>
      </c>
      <c r="U81" s="61">
        <v>2</v>
      </c>
      <c r="V81" s="61">
        <v>0</v>
      </c>
      <c r="W81" s="61">
        <v>4</v>
      </c>
      <c r="X81" s="61">
        <v>0</v>
      </c>
      <c r="Y81" s="61">
        <v>0</v>
      </c>
      <c r="Z81" s="61">
        <v>0</v>
      </c>
      <c r="AA81" s="61">
        <v>1</v>
      </c>
      <c r="AB81" s="28" t="s">
        <v>618</v>
      </c>
      <c r="AC81" s="61" t="s">
        <v>576</v>
      </c>
      <c r="AD81" s="78">
        <v>25</v>
      </c>
      <c r="AE81" s="101">
        <v>25</v>
      </c>
      <c r="AF81" s="78">
        <v>25</v>
      </c>
      <c r="AG81" s="78">
        <v>25</v>
      </c>
      <c r="AH81" s="92">
        <v>25</v>
      </c>
      <c r="AI81" s="78">
        <v>25</v>
      </c>
      <c r="AJ81" s="38">
        <v>25</v>
      </c>
      <c r="AK81" s="61">
        <v>2027</v>
      </c>
    </row>
    <row r="82" spans="1:37" ht="24">
      <c r="A82" s="93"/>
      <c r="B82" s="93"/>
      <c r="C82" s="93"/>
      <c r="D82" s="93"/>
      <c r="E82" s="93"/>
      <c r="F82" s="30"/>
      <c r="G82" s="30"/>
      <c r="H82" s="83">
        <v>2</v>
      </c>
      <c r="I82" s="83">
        <v>5</v>
      </c>
      <c r="J82" s="83">
        <v>2</v>
      </c>
      <c r="K82" s="83">
        <v>0</v>
      </c>
      <c r="L82" s="83">
        <v>5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83">
        <v>2</v>
      </c>
      <c r="S82" s="83">
        <v>5</v>
      </c>
      <c r="T82" s="83">
        <v>0</v>
      </c>
      <c r="U82" s="83">
        <v>2</v>
      </c>
      <c r="V82" s="83">
        <v>0</v>
      </c>
      <c r="W82" s="83">
        <v>5</v>
      </c>
      <c r="X82" s="83">
        <v>0</v>
      </c>
      <c r="Y82" s="83">
        <v>0</v>
      </c>
      <c r="Z82" s="83">
        <v>0</v>
      </c>
      <c r="AA82" s="83">
        <v>0</v>
      </c>
      <c r="AB82" s="115" t="s">
        <v>627</v>
      </c>
      <c r="AC82" s="104" t="s">
        <v>598</v>
      </c>
      <c r="AD82" s="107">
        <f>AD83+AD84+AD85+AD86+AD87+AD88+AD89+AD91</f>
        <v>0</v>
      </c>
      <c r="AE82" s="107">
        <f>AE83+AE84+AE85+AE86+AE87+AE88+AE89+AE90+AE91</f>
        <v>3585.2</v>
      </c>
      <c r="AF82" s="107">
        <f t="shared" ref="AF82:AI82" si="30">AF83+AF84+AF85+AF86+AF87+AF88+AF89+AF90+AF91</f>
        <v>3797.6</v>
      </c>
      <c r="AG82" s="107">
        <f t="shared" si="30"/>
        <v>3797.6</v>
      </c>
      <c r="AH82" s="107">
        <f t="shared" si="30"/>
        <v>3797.6</v>
      </c>
      <c r="AI82" s="107">
        <f t="shared" si="30"/>
        <v>3797.6</v>
      </c>
      <c r="AJ82" s="116">
        <f>SUM(AD82:AI82)</f>
        <v>18775.599999999999</v>
      </c>
      <c r="AK82" s="83">
        <v>2027</v>
      </c>
    </row>
    <row r="83" spans="1:37" ht="12.75">
      <c r="A83" s="94">
        <v>0</v>
      </c>
      <c r="B83" s="94">
        <v>1</v>
      </c>
      <c r="C83" s="94">
        <v>1</v>
      </c>
      <c r="D83" s="94">
        <v>0</v>
      </c>
      <c r="E83" s="94">
        <v>7</v>
      </c>
      <c r="F83" s="30">
        <v>0</v>
      </c>
      <c r="G83" s="30">
        <v>1</v>
      </c>
      <c r="H83" s="83">
        <v>2</v>
      </c>
      <c r="I83" s="83">
        <v>5</v>
      </c>
      <c r="J83" s="83">
        <v>2</v>
      </c>
      <c r="K83" s="83">
        <v>0</v>
      </c>
      <c r="L83" s="83">
        <v>5</v>
      </c>
      <c r="M83" s="30">
        <v>2</v>
      </c>
      <c r="N83" s="30">
        <v>0</v>
      </c>
      <c r="O83" s="30">
        <v>3</v>
      </c>
      <c r="P83" s="30">
        <v>0</v>
      </c>
      <c r="Q83" s="30">
        <v>0</v>
      </c>
      <c r="R83" s="83">
        <v>2</v>
      </c>
      <c r="S83" s="83">
        <v>5</v>
      </c>
      <c r="T83" s="83">
        <v>0</v>
      </c>
      <c r="U83" s="83">
        <v>2</v>
      </c>
      <c r="V83" s="83">
        <v>0</v>
      </c>
      <c r="W83" s="83">
        <v>5</v>
      </c>
      <c r="X83" s="83">
        <v>0</v>
      </c>
      <c r="Y83" s="83">
        <v>1</v>
      </c>
      <c r="Z83" s="83">
        <v>0</v>
      </c>
      <c r="AA83" s="83">
        <v>0</v>
      </c>
      <c r="AB83" s="36" t="s">
        <v>628</v>
      </c>
      <c r="AC83" s="83" t="s">
        <v>598</v>
      </c>
      <c r="AD83" s="75">
        <v>0</v>
      </c>
      <c r="AE83" s="84">
        <v>1312.6</v>
      </c>
      <c r="AF83" s="75">
        <v>1535.2</v>
      </c>
      <c r="AG83" s="75">
        <v>1535.2</v>
      </c>
      <c r="AH83" s="75">
        <v>1535.2</v>
      </c>
      <c r="AI83" s="75">
        <v>1535.2</v>
      </c>
      <c r="AJ83" s="63">
        <f t="shared" ref="AJ83:AJ86" si="31">SUM(AD83:AI83)</f>
        <v>7453.4</v>
      </c>
      <c r="AK83" s="83">
        <v>2027</v>
      </c>
    </row>
    <row r="84" spans="1:37" ht="12.75">
      <c r="A84" s="94">
        <v>0</v>
      </c>
      <c r="B84" s="94">
        <v>1</v>
      </c>
      <c r="C84" s="94">
        <v>1</v>
      </c>
      <c r="D84" s="94">
        <v>0</v>
      </c>
      <c r="E84" s="94">
        <v>7</v>
      </c>
      <c r="F84" s="30">
        <v>0</v>
      </c>
      <c r="G84" s="30">
        <v>2</v>
      </c>
      <c r="H84" s="30">
        <v>2</v>
      </c>
      <c r="I84" s="30">
        <v>5</v>
      </c>
      <c r="J84" s="30">
        <v>2</v>
      </c>
      <c r="K84" s="30">
        <v>0</v>
      </c>
      <c r="L84" s="83">
        <v>5</v>
      </c>
      <c r="M84" s="30">
        <v>2</v>
      </c>
      <c r="N84" s="30">
        <v>0</v>
      </c>
      <c r="O84" s="30">
        <v>3</v>
      </c>
      <c r="P84" s="30">
        <v>0</v>
      </c>
      <c r="Q84" s="30">
        <v>0</v>
      </c>
      <c r="R84" s="83">
        <v>2</v>
      </c>
      <c r="S84" s="83">
        <v>5</v>
      </c>
      <c r="T84" s="83">
        <v>0</v>
      </c>
      <c r="U84" s="83">
        <v>2</v>
      </c>
      <c r="V84" s="83">
        <v>0</v>
      </c>
      <c r="W84" s="83">
        <v>5</v>
      </c>
      <c r="X84" s="83">
        <v>0</v>
      </c>
      <c r="Y84" s="83">
        <v>2</v>
      </c>
      <c r="Z84" s="83">
        <v>0</v>
      </c>
      <c r="AA84" s="83">
        <v>0</v>
      </c>
      <c r="AB84" s="36" t="s">
        <v>628</v>
      </c>
      <c r="AC84" s="83" t="s">
        <v>598</v>
      </c>
      <c r="AD84" s="75">
        <v>0</v>
      </c>
      <c r="AE84" s="84">
        <v>1522.6</v>
      </c>
      <c r="AF84" s="75">
        <v>1522.6</v>
      </c>
      <c r="AG84" s="75">
        <v>1522.6</v>
      </c>
      <c r="AH84" s="75">
        <v>1522.6</v>
      </c>
      <c r="AI84" s="75">
        <v>1522.6</v>
      </c>
      <c r="AJ84" s="63">
        <f t="shared" si="31"/>
        <v>7613</v>
      </c>
      <c r="AK84" s="83">
        <v>2027</v>
      </c>
    </row>
    <row r="85" spans="1:37" ht="12.75">
      <c r="A85" s="94">
        <v>0</v>
      </c>
      <c r="B85" s="94">
        <v>1</v>
      </c>
      <c r="C85" s="94">
        <v>1</v>
      </c>
      <c r="D85" s="94">
        <v>0</v>
      </c>
      <c r="E85" s="94">
        <v>7</v>
      </c>
      <c r="F85" s="30">
        <v>0</v>
      </c>
      <c r="G85" s="30">
        <v>3</v>
      </c>
      <c r="H85" s="83">
        <v>2</v>
      </c>
      <c r="I85" s="83">
        <v>5</v>
      </c>
      <c r="J85" s="83">
        <v>2</v>
      </c>
      <c r="K85" s="83">
        <v>0</v>
      </c>
      <c r="L85" s="83">
        <v>5</v>
      </c>
      <c r="M85" s="30">
        <v>2</v>
      </c>
      <c r="N85" s="30">
        <v>0</v>
      </c>
      <c r="O85" s="30">
        <v>3</v>
      </c>
      <c r="P85" s="30">
        <v>0</v>
      </c>
      <c r="Q85" s="30">
        <v>0</v>
      </c>
      <c r="R85" s="83">
        <v>2</v>
      </c>
      <c r="S85" s="83">
        <v>5</v>
      </c>
      <c r="T85" s="83">
        <v>0</v>
      </c>
      <c r="U85" s="83">
        <v>2</v>
      </c>
      <c r="V85" s="83">
        <v>0</v>
      </c>
      <c r="W85" s="83">
        <v>5</v>
      </c>
      <c r="X85" s="83">
        <v>0</v>
      </c>
      <c r="Y85" s="83">
        <v>3</v>
      </c>
      <c r="Z85" s="83">
        <v>0</v>
      </c>
      <c r="AA85" s="83">
        <v>0</v>
      </c>
      <c r="AB85" s="36" t="s">
        <v>628</v>
      </c>
      <c r="AC85" s="83" t="s">
        <v>598</v>
      </c>
      <c r="AD85" s="75">
        <v>0</v>
      </c>
      <c r="AE85" s="84">
        <v>62.8</v>
      </c>
      <c r="AF85" s="75">
        <v>52.6</v>
      </c>
      <c r="AG85" s="75">
        <v>52.6</v>
      </c>
      <c r="AH85" s="75">
        <v>52.6</v>
      </c>
      <c r="AI85" s="75">
        <v>52.6</v>
      </c>
      <c r="AJ85" s="63">
        <f t="shared" si="31"/>
        <v>273.2</v>
      </c>
      <c r="AK85" s="83">
        <v>2027</v>
      </c>
    </row>
    <row r="86" spans="1:37" ht="12.75">
      <c r="A86" s="94">
        <v>0</v>
      </c>
      <c r="B86" s="94">
        <v>0</v>
      </c>
      <c r="C86" s="94">
        <v>1</v>
      </c>
      <c r="D86" s="94">
        <v>0</v>
      </c>
      <c r="E86" s="94">
        <v>7</v>
      </c>
      <c r="F86" s="30">
        <v>0</v>
      </c>
      <c r="G86" s="30">
        <v>3</v>
      </c>
      <c r="H86" s="83">
        <v>2</v>
      </c>
      <c r="I86" s="83">
        <v>5</v>
      </c>
      <c r="J86" s="83">
        <v>2</v>
      </c>
      <c r="K86" s="83">
        <v>0</v>
      </c>
      <c r="L86" s="83">
        <v>5</v>
      </c>
      <c r="M86" s="30">
        <v>2</v>
      </c>
      <c r="N86" s="30">
        <v>0</v>
      </c>
      <c r="O86" s="30">
        <v>3</v>
      </c>
      <c r="P86" s="30">
        <v>0</v>
      </c>
      <c r="Q86" s="30">
        <v>0</v>
      </c>
      <c r="R86" s="83">
        <v>2</v>
      </c>
      <c r="S86" s="83">
        <v>5</v>
      </c>
      <c r="T86" s="83">
        <v>0</v>
      </c>
      <c r="U86" s="83">
        <v>2</v>
      </c>
      <c r="V86" s="83">
        <v>0</v>
      </c>
      <c r="W86" s="83">
        <v>5</v>
      </c>
      <c r="X86" s="83">
        <v>0</v>
      </c>
      <c r="Y86" s="83">
        <v>4</v>
      </c>
      <c r="Z86" s="83">
        <v>0</v>
      </c>
      <c r="AA86" s="83">
        <v>0</v>
      </c>
      <c r="AB86" s="36" t="s">
        <v>628</v>
      </c>
      <c r="AC86" s="83" t="s">
        <v>598</v>
      </c>
      <c r="AD86" s="75">
        <v>0</v>
      </c>
      <c r="AE86" s="84">
        <v>84.6</v>
      </c>
      <c r="AF86" s="75">
        <v>84.6</v>
      </c>
      <c r="AG86" s="75">
        <v>84.6</v>
      </c>
      <c r="AH86" s="75">
        <v>84.6</v>
      </c>
      <c r="AI86" s="75">
        <v>84.6</v>
      </c>
      <c r="AJ86" s="63">
        <f t="shared" si="31"/>
        <v>423</v>
      </c>
      <c r="AK86" s="83">
        <v>2027</v>
      </c>
    </row>
    <row r="87" spans="1:37" ht="12.75">
      <c r="A87" s="94">
        <v>0</v>
      </c>
      <c r="B87" s="94">
        <v>0</v>
      </c>
      <c r="C87" s="94">
        <v>1</v>
      </c>
      <c r="D87" s="94">
        <v>0</v>
      </c>
      <c r="E87" s="94">
        <v>8</v>
      </c>
      <c r="F87" s="30">
        <v>0</v>
      </c>
      <c r="G87" s="30">
        <v>1</v>
      </c>
      <c r="H87" s="83">
        <v>2</v>
      </c>
      <c r="I87" s="83">
        <v>5</v>
      </c>
      <c r="J87" s="83">
        <v>2</v>
      </c>
      <c r="K87" s="83">
        <v>0</v>
      </c>
      <c r="L87" s="83">
        <v>5</v>
      </c>
      <c r="M87" s="30">
        <v>2</v>
      </c>
      <c r="N87" s="30">
        <v>0</v>
      </c>
      <c r="O87" s="30">
        <v>3</v>
      </c>
      <c r="P87" s="30">
        <v>0</v>
      </c>
      <c r="Q87" s="30">
        <v>0</v>
      </c>
      <c r="R87" s="83">
        <v>2</v>
      </c>
      <c r="S87" s="83">
        <v>5</v>
      </c>
      <c r="T87" s="83">
        <v>0</v>
      </c>
      <c r="U87" s="83">
        <v>2</v>
      </c>
      <c r="V87" s="83">
        <v>0</v>
      </c>
      <c r="W87" s="83">
        <v>5</v>
      </c>
      <c r="X87" s="83">
        <v>0</v>
      </c>
      <c r="Y87" s="83">
        <v>5</v>
      </c>
      <c r="Z87" s="83">
        <v>0</v>
      </c>
      <c r="AA87" s="83">
        <v>0</v>
      </c>
      <c r="AB87" s="36" t="s">
        <v>628</v>
      </c>
      <c r="AC87" s="83" t="s">
        <v>598</v>
      </c>
      <c r="AD87" s="75">
        <v>0</v>
      </c>
      <c r="AE87" s="84">
        <v>47.2</v>
      </c>
      <c r="AF87" s="75">
        <v>47.2</v>
      </c>
      <c r="AG87" s="75">
        <v>47.2</v>
      </c>
      <c r="AH87" s="75">
        <v>47.2</v>
      </c>
      <c r="AI87" s="75">
        <v>47.2</v>
      </c>
      <c r="AJ87" s="63">
        <f>SUM(AD87:AI87)</f>
        <v>236</v>
      </c>
      <c r="AK87" s="83">
        <v>2027</v>
      </c>
    </row>
    <row r="88" spans="1:37" ht="12.75">
      <c r="A88" s="94">
        <v>0</v>
      </c>
      <c r="B88" s="94">
        <v>0</v>
      </c>
      <c r="C88" s="94">
        <v>1</v>
      </c>
      <c r="D88" s="94">
        <v>1</v>
      </c>
      <c r="E88" s="94">
        <v>1</v>
      </c>
      <c r="F88" s="30">
        <v>0</v>
      </c>
      <c r="G88" s="30">
        <v>3</v>
      </c>
      <c r="H88" s="83">
        <v>2</v>
      </c>
      <c r="I88" s="83">
        <v>5</v>
      </c>
      <c r="J88" s="83">
        <v>2</v>
      </c>
      <c r="K88" s="83">
        <v>0</v>
      </c>
      <c r="L88" s="83">
        <v>5</v>
      </c>
      <c r="M88" s="30">
        <v>2</v>
      </c>
      <c r="N88" s="30">
        <v>0</v>
      </c>
      <c r="O88" s="30">
        <v>3</v>
      </c>
      <c r="P88" s="30">
        <v>0</v>
      </c>
      <c r="Q88" s="30">
        <v>0</v>
      </c>
      <c r="R88" s="83">
        <v>2</v>
      </c>
      <c r="S88" s="83">
        <v>5</v>
      </c>
      <c r="T88" s="83">
        <v>0</v>
      </c>
      <c r="U88" s="83">
        <v>2</v>
      </c>
      <c r="V88" s="83">
        <v>0</v>
      </c>
      <c r="W88" s="83">
        <v>5</v>
      </c>
      <c r="X88" s="83">
        <v>0</v>
      </c>
      <c r="Y88" s="83">
        <v>6</v>
      </c>
      <c r="Z88" s="83">
        <v>0</v>
      </c>
      <c r="AA88" s="83">
        <v>0</v>
      </c>
      <c r="AB88" s="36" t="s">
        <v>628</v>
      </c>
      <c r="AC88" s="83" t="s">
        <v>598</v>
      </c>
      <c r="AD88" s="75">
        <v>0</v>
      </c>
      <c r="AE88" s="84">
        <v>85.5</v>
      </c>
      <c r="AF88" s="75">
        <v>85.5</v>
      </c>
      <c r="AG88" s="75">
        <v>85.5</v>
      </c>
      <c r="AH88" s="75">
        <v>85.5</v>
      </c>
      <c r="AI88" s="75">
        <v>85.5</v>
      </c>
      <c r="AJ88" s="63">
        <f t="shared" ref="AJ88" si="32">SUM(AD88:AI88)</f>
        <v>427.5</v>
      </c>
      <c r="AK88" s="83">
        <v>2027</v>
      </c>
    </row>
    <row r="89" spans="1:37" ht="12.75">
      <c r="A89" s="94">
        <v>0</v>
      </c>
      <c r="B89" s="94">
        <v>0</v>
      </c>
      <c r="C89" s="94">
        <v>1</v>
      </c>
      <c r="D89" s="94">
        <v>1</v>
      </c>
      <c r="E89" s="94">
        <v>1</v>
      </c>
      <c r="F89" s="77">
        <v>0</v>
      </c>
      <c r="G89" s="77">
        <v>2</v>
      </c>
      <c r="H89" s="78">
        <v>2</v>
      </c>
      <c r="I89" s="78">
        <v>5</v>
      </c>
      <c r="J89" s="78">
        <v>2</v>
      </c>
      <c r="K89" s="78">
        <v>0</v>
      </c>
      <c r="L89" s="78">
        <v>5</v>
      </c>
      <c r="M89" s="77">
        <v>2</v>
      </c>
      <c r="N89" s="77">
        <v>0</v>
      </c>
      <c r="O89" s="77">
        <v>3</v>
      </c>
      <c r="P89" s="77">
        <v>0</v>
      </c>
      <c r="Q89" s="77">
        <v>0</v>
      </c>
      <c r="R89" s="78">
        <v>2</v>
      </c>
      <c r="S89" s="78">
        <v>5</v>
      </c>
      <c r="T89" s="78">
        <v>0</v>
      </c>
      <c r="U89" s="78">
        <v>2</v>
      </c>
      <c r="V89" s="78">
        <v>0</v>
      </c>
      <c r="W89" s="83">
        <v>5</v>
      </c>
      <c r="X89" s="78">
        <v>0</v>
      </c>
      <c r="Y89" s="78">
        <v>7</v>
      </c>
      <c r="Z89" s="78">
        <v>0</v>
      </c>
      <c r="AA89" s="78">
        <v>0</v>
      </c>
      <c r="AB89" s="36" t="s">
        <v>628</v>
      </c>
      <c r="AC89" s="78" t="s">
        <v>598</v>
      </c>
      <c r="AD89" s="75">
        <v>0</v>
      </c>
      <c r="AE89" s="84">
        <v>73</v>
      </c>
      <c r="AF89" s="75">
        <v>73</v>
      </c>
      <c r="AG89" s="75">
        <v>73</v>
      </c>
      <c r="AH89" s="75">
        <v>73</v>
      </c>
      <c r="AI89" s="75">
        <v>73</v>
      </c>
      <c r="AJ89" s="89">
        <f t="shared" ref="AJ89:AJ91" si="33">SUM(AD89:AI89)</f>
        <v>365</v>
      </c>
      <c r="AK89" s="78">
        <v>2027</v>
      </c>
    </row>
    <row r="90" spans="1:37" ht="12.75">
      <c r="A90" s="94">
        <v>0</v>
      </c>
      <c r="B90" s="94">
        <v>0</v>
      </c>
      <c r="C90" s="94">
        <v>1</v>
      </c>
      <c r="D90" s="94">
        <v>0</v>
      </c>
      <c r="E90" s="94">
        <v>1</v>
      </c>
      <c r="F90" s="77">
        <v>1</v>
      </c>
      <c r="G90" s="77">
        <v>3</v>
      </c>
      <c r="H90" s="78">
        <v>2</v>
      </c>
      <c r="I90" s="78">
        <v>5</v>
      </c>
      <c r="J90" s="78">
        <v>2</v>
      </c>
      <c r="K90" s="78">
        <v>0</v>
      </c>
      <c r="L90" s="78">
        <v>5</v>
      </c>
      <c r="M90" s="77">
        <v>2</v>
      </c>
      <c r="N90" s="77">
        <v>0</v>
      </c>
      <c r="O90" s="77">
        <v>3</v>
      </c>
      <c r="P90" s="77">
        <v>0</v>
      </c>
      <c r="Q90" s="77">
        <v>0</v>
      </c>
      <c r="R90" s="78">
        <v>2</v>
      </c>
      <c r="S90" s="78">
        <v>5</v>
      </c>
      <c r="T90" s="78">
        <v>0</v>
      </c>
      <c r="U90" s="78">
        <v>2</v>
      </c>
      <c r="V90" s="78">
        <v>0</v>
      </c>
      <c r="W90" s="83">
        <v>5</v>
      </c>
      <c r="X90" s="78">
        <v>0</v>
      </c>
      <c r="Y90" s="78">
        <v>8</v>
      </c>
      <c r="Z90" s="78">
        <v>0</v>
      </c>
      <c r="AA90" s="78">
        <v>0</v>
      </c>
      <c r="AB90" s="36" t="s">
        <v>628</v>
      </c>
      <c r="AC90" s="78" t="s">
        <v>598</v>
      </c>
      <c r="AD90" s="75">
        <v>0</v>
      </c>
      <c r="AE90" s="84">
        <v>173.8</v>
      </c>
      <c r="AF90" s="75">
        <v>173.8</v>
      </c>
      <c r="AG90" s="75">
        <v>173.8</v>
      </c>
      <c r="AH90" s="75">
        <v>173.8</v>
      </c>
      <c r="AI90" s="75">
        <v>173.8</v>
      </c>
      <c r="AJ90" s="89">
        <f t="shared" si="33"/>
        <v>869</v>
      </c>
      <c r="AK90" s="78">
        <v>2027</v>
      </c>
    </row>
    <row r="91" spans="1:37" ht="12.75">
      <c r="A91" s="94">
        <v>0</v>
      </c>
      <c r="B91" s="94">
        <v>0</v>
      </c>
      <c r="C91" s="94">
        <v>1</v>
      </c>
      <c r="D91" s="94">
        <v>0</v>
      </c>
      <c r="E91" s="94">
        <v>3</v>
      </c>
      <c r="F91" s="77">
        <v>1</v>
      </c>
      <c r="G91" s="77">
        <v>0</v>
      </c>
      <c r="H91" s="78">
        <v>2</v>
      </c>
      <c r="I91" s="78">
        <v>5</v>
      </c>
      <c r="J91" s="78">
        <v>2</v>
      </c>
      <c r="K91" s="78">
        <v>0</v>
      </c>
      <c r="L91" s="78">
        <v>5</v>
      </c>
      <c r="M91" s="77">
        <v>2</v>
      </c>
      <c r="N91" s="77">
        <v>0</v>
      </c>
      <c r="O91" s="77">
        <v>3</v>
      </c>
      <c r="P91" s="77">
        <v>0</v>
      </c>
      <c r="Q91" s="77">
        <v>0</v>
      </c>
      <c r="R91" s="78">
        <v>2</v>
      </c>
      <c r="S91" s="78">
        <v>5</v>
      </c>
      <c r="T91" s="78">
        <v>0</v>
      </c>
      <c r="U91" s="78">
        <v>2</v>
      </c>
      <c r="V91" s="78">
        <v>0</v>
      </c>
      <c r="W91" s="83">
        <v>5</v>
      </c>
      <c r="X91" s="78">
        <v>0</v>
      </c>
      <c r="Y91" s="78">
        <v>9</v>
      </c>
      <c r="Z91" s="78">
        <v>0</v>
      </c>
      <c r="AA91" s="78">
        <v>0</v>
      </c>
      <c r="AB91" s="36" t="s">
        <v>628</v>
      </c>
      <c r="AC91" s="78" t="s">
        <v>598</v>
      </c>
      <c r="AD91" s="75">
        <v>0</v>
      </c>
      <c r="AE91" s="84">
        <v>223.1</v>
      </c>
      <c r="AF91" s="75">
        <v>223.1</v>
      </c>
      <c r="AG91" s="75">
        <v>223.1</v>
      </c>
      <c r="AH91" s="75">
        <v>223.1</v>
      </c>
      <c r="AI91" s="75">
        <v>223.1</v>
      </c>
      <c r="AJ91" s="89">
        <f t="shared" si="33"/>
        <v>1115.5</v>
      </c>
      <c r="AK91" s="78">
        <v>2027</v>
      </c>
    </row>
    <row r="92" spans="1:37" ht="24">
      <c r="A92" s="94"/>
      <c r="B92" s="94"/>
      <c r="C92" s="94"/>
      <c r="D92" s="94"/>
      <c r="E92" s="94"/>
      <c r="F92" s="77"/>
      <c r="G92" s="78"/>
      <c r="H92" s="78"/>
      <c r="I92" s="78"/>
      <c r="J92" s="78"/>
      <c r="K92" s="78"/>
      <c r="L92" s="78"/>
      <c r="M92" s="77"/>
      <c r="N92" s="77"/>
      <c r="O92" s="77"/>
      <c r="P92" s="77"/>
      <c r="Q92" s="77"/>
      <c r="R92" s="78">
        <v>2</v>
      </c>
      <c r="S92" s="78">
        <v>5</v>
      </c>
      <c r="T92" s="78">
        <v>0</v>
      </c>
      <c r="U92" s="78">
        <v>2</v>
      </c>
      <c r="V92" s="78">
        <v>0</v>
      </c>
      <c r="W92" s="83">
        <v>5</v>
      </c>
      <c r="X92" s="78">
        <v>0</v>
      </c>
      <c r="Y92" s="78">
        <v>0</v>
      </c>
      <c r="Z92" s="78">
        <v>0</v>
      </c>
      <c r="AA92" s="78">
        <v>1</v>
      </c>
      <c r="AB92" s="81" t="s">
        <v>631</v>
      </c>
      <c r="AC92" s="78" t="s">
        <v>576</v>
      </c>
      <c r="AD92" s="78">
        <v>0</v>
      </c>
      <c r="AE92" s="101">
        <v>26</v>
      </c>
      <c r="AF92" s="82">
        <f t="shared" ref="AF92" si="34">AE92</f>
        <v>26</v>
      </c>
      <c r="AG92" s="82">
        <f t="shared" ref="AG92" si="35">AF92</f>
        <v>26</v>
      </c>
      <c r="AH92" s="82">
        <f t="shared" ref="AH92" si="36">AG92</f>
        <v>26</v>
      </c>
      <c r="AI92" s="82">
        <f t="shared" ref="AI92" si="37">AH92</f>
        <v>26</v>
      </c>
      <c r="AJ92" s="82">
        <v>25</v>
      </c>
      <c r="AK92" s="78">
        <v>2023</v>
      </c>
    </row>
    <row r="93" spans="1:37" ht="24">
      <c r="A93" s="94"/>
      <c r="B93" s="94"/>
      <c r="C93" s="94"/>
      <c r="D93" s="94"/>
      <c r="E93" s="94"/>
      <c r="F93" s="30"/>
      <c r="G93" s="30"/>
      <c r="H93" s="83">
        <v>2</v>
      </c>
      <c r="I93" s="83">
        <v>5</v>
      </c>
      <c r="J93" s="83">
        <v>2</v>
      </c>
      <c r="K93" s="83">
        <v>0</v>
      </c>
      <c r="L93" s="83">
        <v>6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83">
        <v>2</v>
      </c>
      <c r="S93" s="83">
        <v>5</v>
      </c>
      <c r="T93" s="83">
        <v>0</v>
      </c>
      <c r="U93" s="83">
        <v>2</v>
      </c>
      <c r="V93" s="83">
        <v>0</v>
      </c>
      <c r="W93" s="83">
        <v>6</v>
      </c>
      <c r="X93" s="83">
        <v>0</v>
      </c>
      <c r="Y93" s="83">
        <v>0</v>
      </c>
      <c r="Z93" s="83">
        <v>0</v>
      </c>
      <c r="AA93" s="83">
        <v>0</v>
      </c>
      <c r="AB93" s="115" t="s">
        <v>629</v>
      </c>
      <c r="AC93" s="104" t="s">
        <v>598</v>
      </c>
      <c r="AD93" s="107">
        <f>AD94+AD95+AD96+AD97+AD101</f>
        <v>0</v>
      </c>
      <c r="AE93" s="107">
        <f>AE94+AE95+AE96+AE97+AE98+AE99+AE100+AE101</f>
        <v>6827.9000000000005</v>
      </c>
      <c r="AF93" s="107">
        <f t="shared" ref="AF93:AI93" si="38">AF94+AF95+AF96+AF97+AF98+AF99+AF100+AF101</f>
        <v>6748.1</v>
      </c>
      <c r="AG93" s="107">
        <f t="shared" si="38"/>
        <v>6748.1</v>
      </c>
      <c r="AH93" s="107">
        <f t="shared" si="38"/>
        <v>6748.1</v>
      </c>
      <c r="AI93" s="107">
        <f t="shared" si="38"/>
        <v>6748.1</v>
      </c>
      <c r="AJ93" s="107">
        <f>SUM(AD93:AI93)</f>
        <v>33820.299999999996</v>
      </c>
      <c r="AK93" s="83">
        <v>2027</v>
      </c>
    </row>
    <row r="94" spans="1:37" ht="12.75">
      <c r="A94" s="94">
        <v>0</v>
      </c>
      <c r="B94" s="94">
        <v>1</v>
      </c>
      <c r="C94" s="94">
        <v>1</v>
      </c>
      <c r="D94" s="94">
        <v>0</v>
      </c>
      <c r="E94" s="94">
        <v>7</v>
      </c>
      <c r="F94" s="30">
        <v>0</v>
      </c>
      <c r="G94" s="30">
        <v>1</v>
      </c>
      <c r="H94" s="83">
        <v>2</v>
      </c>
      <c r="I94" s="83">
        <v>5</v>
      </c>
      <c r="J94" s="83">
        <v>2</v>
      </c>
      <c r="K94" s="83">
        <v>0</v>
      </c>
      <c r="L94" s="83">
        <v>6</v>
      </c>
      <c r="M94" s="30">
        <v>2</v>
      </c>
      <c r="N94" s="30">
        <v>0</v>
      </c>
      <c r="O94" s="30">
        <v>2</v>
      </c>
      <c r="P94" s="30">
        <v>0</v>
      </c>
      <c r="Q94" s="30">
        <v>0</v>
      </c>
      <c r="R94" s="83">
        <v>2</v>
      </c>
      <c r="S94" s="83">
        <v>5</v>
      </c>
      <c r="T94" s="83">
        <v>0</v>
      </c>
      <c r="U94" s="83">
        <v>2</v>
      </c>
      <c r="V94" s="83">
        <v>0</v>
      </c>
      <c r="W94" s="83">
        <v>6</v>
      </c>
      <c r="X94" s="83">
        <v>0</v>
      </c>
      <c r="Y94" s="83">
        <v>1</v>
      </c>
      <c r="Z94" s="83">
        <v>0</v>
      </c>
      <c r="AA94" s="83">
        <v>0</v>
      </c>
      <c r="AB94" s="36" t="s">
        <v>613</v>
      </c>
      <c r="AC94" s="83" t="s">
        <v>598</v>
      </c>
      <c r="AD94" s="75">
        <v>0</v>
      </c>
      <c r="AE94" s="84">
        <v>578.20000000000005</v>
      </c>
      <c r="AF94" s="75">
        <v>586.5</v>
      </c>
      <c r="AG94" s="75">
        <v>586.5</v>
      </c>
      <c r="AH94" s="75">
        <v>586.5</v>
      </c>
      <c r="AI94" s="75">
        <v>586.5</v>
      </c>
      <c r="AJ94" s="63">
        <f>SUM(AD94:AI94)</f>
        <v>2924.2</v>
      </c>
      <c r="AK94" s="83">
        <v>2027</v>
      </c>
    </row>
    <row r="95" spans="1:37" ht="12.75">
      <c r="A95" s="94">
        <v>0</v>
      </c>
      <c r="B95" s="94">
        <v>1</v>
      </c>
      <c r="C95" s="94">
        <v>1</v>
      </c>
      <c r="D95" s="94">
        <v>0</v>
      </c>
      <c r="E95" s="94">
        <v>7</v>
      </c>
      <c r="F95" s="30">
        <v>0</v>
      </c>
      <c r="G95" s="30">
        <v>2</v>
      </c>
      <c r="H95" s="30">
        <v>2</v>
      </c>
      <c r="I95" s="30">
        <v>5</v>
      </c>
      <c r="J95" s="30">
        <v>2</v>
      </c>
      <c r="K95" s="30">
        <v>0</v>
      </c>
      <c r="L95" s="30">
        <v>6</v>
      </c>
      <c r="M95" s="30">
        <v>2</v>
      </c>
      <c r="N95" s="30">
        <v>0</v>
      </c>
      <c r="O95" s="30">
        <v>2</v>
      </c>
      <c r="P95" s="30">
        <v>0</v>
      </c>
      <c r="Q95" s="30">
        <v>0</v>
      </c>
      <c r="R95" s="83">
        <v>2</v>
      </c>
      <c r="S95" s="83">
        <v>5</v>
      </c>
      <c r="T95" s="83">
        <v>0</v>
      </c>
      <c r="U95" s="83">
        <v>2</v>
      </c>
      <c r="V95" s="83">
        <v>0</v>
      </c>
      <c r="W95" s="83">
        <v>6</v>
      </c>
      <c r="X95" s="83">
        <v>0</v>
      </c>
      <c r="Y95" s="83">
        <v>2</v>
      </c>
      <c r="Z95" s="83">
        <v>0</v>
      </c>
      <c r="AA95" s="83">
        <v>0</v>
      </c>
      <c r="AB95" s="36" t="s">
        <v>613</v>
      </c>
      <c r="AC95" s="83" t="s">
        <v>598</v>
      </c>
      <c r="AD95" s="75">
        <v>0</v>
      </c>
      <c r="AE95" s="84">
        <v>1497.9</v>
      </c>
      <c r="AF95" s="75">
        <v>1497.9</v>
      </c>
      <c r="AG95" s="75">
        <v>1497.9</v>
      </c>
      <c r="AH95" s="75">
        <v>1497.9</v>
      </c>
      <c r="AI95" s="75">
        <v>1497.9</v>
      </c>
      <c r="AJ95" s="63">
        <f t="shared" ref="AJ95:AJ101" si="39">SUM(AD95:AI95)</f>
        <v>7489.5</v>
      </c>
      <c r="AK95" s="83">
        <v>2027</v>
      </c>
    </row>
    <row r="96" spans="1:37" ht="12.75">
      <c r="A96" s="94">
        <v>0</v>
      </c>
      <c r="B96" s="94">
        <v>1</v>
      </c>
      <c r="C96" s="94">
        <v>1</v>
      </c>
      <c r="D96" s="94">
        <v>0</v>
      </c>
      <c r="E96" s="94">
        <v>7</v>
      </c>
      <c r="F96" s="30">
        <v>0</v>
      </c>
      <c r="G96" s="30">
        <v>3</v>
      </c>
      <c r="H96" s="83">
        <v>2</v>
      </c>
      <c r="I96" s="83">
        <v>5</v>
      </c>
      <c r="J96" s="83">
        <v>2</v>
      </c>
      <c r="K96" s="83">
        <v>0</v>
      </c>
      <c r="L96" s="83">
        <v>6</v>
      </c>
      <c r="M96" s="30">
        <v>2</v>
      </c>
      <c r="N96" s="30">
        <v>0</v>
      </c>
      <c r="O96" s="30">
        <v>2</v>
      </c>
      <c r="P96" s="30">
        <v>0</v>
      </c>
      <c r="Q96" s="30">
        <v>0</v>
      </c>
      <c r="R96" s="83">
        <v>2</v>
      </c>
      <c r="S96" s="83">
        <v>5</v>
      </c>
      <c r="T96" s="83">
        <v>0</v>
      </c>
      <c r="U96" s="83">
        <v>2</v>
      </c>
      <c r="V96" s="83">
        <v>0</v>
      </c>
      <c r="W96" s="83">
        <v>6</v>
      </c>
      <c r="X96" s="83">
        <v>0</v>
      </c>
      <c r="Y96" s="83">
        <v>3</v>
      </c>
      <c r="Z96" s="83">
        <v>0</v>
      </c>
      <c r="AA96" s="83">
        <v>0</v>
      </c>
      <c r="AB96" s="36" t="s">
        <v>613</v>
      </c>
      <c r="AC96" s="83" t="s">
        <v>598</v>
      </c>
      <c r="AD96" s="75">
        <v>0</v>
      </c>
      <c r="AE96" s="84">
        <v>33</v>
      </c>
      <c r="AF96" s="75">
        <v>33</v>
      </c>
      <c r="AG96" s="75">
        <v>33</v>
      </c>
      <c r="AH96" s="75">
        <v>33</v>
      </c>
      <c r="AI96" s="75">
        <v>33</v>
      </c>
      <c r="AJ96" s="63">
        <f t="shared" si="39"/>
        <v>165</v>
      </c>
      <c r="AK96" s="83">
        <v>2027</v>
      </c>
    </row>
    <row r="97" spans="1:37" ht="12.75">
      <c r="A97" s="94">
        <v>0</v>
      </c>
      <c r="B97" s="94">
        <v>0</v>
      </c>
      <c r="C97" s="94">
        <v>1</v>
      </c>
      <c r="D97" s="94">
        <v>0</v>
      </c>
      <c r="E97" s="94">
        <v>7</v>
      </c>
      <c r="F97" s="30">
        <v>0</v>
      </c>
      <c r="G97" s="30">
        <v>1</v>
      </c>
      <c r="H97" s="83">
        <v>2</v>
      </c>
      <c r="I97" s="83">
        <v>5</v>
      </c>
      <c r="J97" s="83">
        <v>2</v>
      </c>
      <c r="K97" s="83">
        <v>0</v>
      </c>
      <c r="L97" s="83">
        <v>6</v>
      </c>
      <c r="M97" s="30">
        <v>2</v>
      </c>
      <c r="N97" s="30">
        <v>0</v>
      </c>
      <c r="O97" s="30">
        <v>2</v>
      </c>
      <c r="P97" s="30">
        <v>0</v>
      </c>
      <c r="Q97" s="30">
        <v>0</v>
      </c>
      <c r="R97" s="83">
        <v>2</v>
      </c>
      <c r="S97" s="83">
        <v>5</v>
      </c>
      <c r="T97" s="83">
        <v>0</v>
      </c>
      <c r="U97" s="83">
        <v>2</v>
      </c>
      <c r="V97" s="83">
        <v>0</v>
      </c>
      <c r="W97" s="83">
        <v>6</v>
      </c>
      <c r="X97" s="83">
        <v>0</v>
      </c>
      <c r="Y97" s="83">
        <v>4</v>
      </c>
      <c r="Z97" s="83">
        <v>0</v>
      </c>
      <c r="AA97" s="83">
        <v>0</v>
      </c>
      <c r="AB97" s="36" t="s">
        <v>613</v>
      </c>
      <c r="AC97" s="83" t="s">
        <v>598</v>
      </c>
      <c r="AD97" s="75">
        <v>0</v>
      </c>
      <c r="AE97" s="84">
        <v>587.29999999999995</v>
      </c>
      <c r="AF97" s="75">
        <v>587.29999999999995</v>
      </c>
      <c r="AG97" s="75">
        <v>587.29999999999995</v>
      </c>
      <c r="AH97" s="75">
        <v>587.29999999999995</v>
      </c>
      <c r="AI97" s="75">
        <v>587.29999999999995</v>
      </c>
      <c r="AJ97" s="63">
        <f t="shared" si="39"/>
        <v>2936.5</v>
      </c>
      <c r="AK97" s="83">
        <v>2027</v>
      </c>
    </row>
    <row r="98" spans="1:37" ht="12.75">
      <c r="A98" s="94">
        <v>0</v>
      </c>
      <c r="B98" s="94">
        <v>0</v>
      </c>
      <c r="C98" s="94">
        <v>1</v>
      </c>
      <c r="D98" s="94">
        <v>0</v>
      </c>
      <c r="E98" s="94">
        <v>8</v>
      </c>
      <c r="F98" s="30">
        <v>0</v>
      </c>
      <c r="G98" s="30">
        <v>1</v>
      </c>
      <c r="H98" s="83">
        <v>2</v>
      </c>
      <c r="I98" s="83">
        <v>5</v>
      </c>
      <c r="J98" s="83">
        <v>2</v>
      </c>
      <c r="K98" s="83">
        <v>0</v>
      </c>
      <c r="L98" s="83">
        <v>6</v>
      </c>
      <c r="M98" s="30">
        <v>2</v>
      </c>
      <c r="N98" s="30">
        <v>0</v>
      </c>
      <c r="O98" s="30">
        <v>2</v>
      </c>
      <c r="P98" s="30">
        <v>0</v>
      </c>
      <c r="Q98" s="30">
        <v>0</v>
      </c>
      <c r="R98" s="83">
        <v>2</v>
      </c>
      <c r="S98" s="83">
        <v>5</v>
      </c>
      <c r="T98" s="83">
        <v>0</v>
      </c>
      <c r="U98" s="83">
        <v>2</v>
      </c>
      <c r="V98" s="83">
        <v>0</v>
      </c>
      <c r="W98" s="83">
        <v>6</v>
      </c>
      <c r="X98" s="83">
        <v>0</v>
      </c>
      <c r="Y98" s="83">
        <v>5</v>
      </c>
      <c r="Z98" s="83">
        <v>0</v>
      </c>
      <c r="AA98" s="83">
        <v>0</v>
      </c>
      <c r="AB98" s="36" t="s">
        <v>613</v>
      </c>
      <c r="AC98" s="83" t="s">
        <v>598</v>
      </c>
      <c r="AD98" s="75">
        <v>0</v>
      </c>
      <c r="AE98" s="84">
        <v>1710</v>
      </c>
      <c r="AF98" s="75">
        <v>1621.9</v>
      </c>
      <c r="AG98" s="75">
        <v>1621.9</v>
      </c>
      <c r="AH98" s="75">
        <v>1621.9</v>
      </c>
      <c r="AI98" s="75">
        <v>1621.9</v>
      </c>
      <c r="AJ98" s="63">
        <f t="shared" si="39"/>
        <v>8197.6</v>
      </c>
      <c r="AK98" s="91">
        <v>2027</v>
      </c>
    </row>
    <row r="99" spans="1:37" ht="12.75">
      <c r="A99" s="94">
        <v>0</v>
      </c>
      <c r="B99" s="94">
        <v>0</v>
      </c>
      <c r="C99" s="94">
        <v>1</v>
      </c>
      <c r="D99" s="94">
        <v>1</v>
      </c>
      <c r="E99" s="94">
        <v>1</v>
      </c>
      <c r="F99" s="30">
        <v>0</v>
      </c>
      <c r="G99" s="30">
        <v>3</v>
      </c>
      <c r="H99" s="83">
        <v>2</v>
      </c>
      <c r="I99" s="83">
        <v>5</v>
      </c>
      <c r="J99" s="83">
        <v>2</v>
      </c>
      <c r="K99" s="83">
        <v>0</v>
      </c>
      <c r="L99" s="83">
        <v>6</v>
      </c>
      <c r="M99" s="30">
        <v>2</v>
      </c>
      <c r="N99" s="30">
        <v>0</v>
      </c>
      <c r="O99" s="30">
        <v>2</v>
      </c>
      <c r="P99" s="30">
        <v>0</v>
      </c>
      <c r="Q99" s="30">
        <v>0</v>
      </c>
      <c r="R99" s="83">
        <v>2</v>
      </c>
      <c r="S99" s="83">
        <v>5</v>
      </c>
      <c r="T99" s="83">
        <v>0</v>
      </c>
      <c r="U99" s="83">
        <v>2</v>
      </c>
      <c r="V99" s="83">
        <v>0</v>
      </c>
      <c r="W99" s="83">
        <v>6</v>
      </c>
      <c r="X99" s="83">
        <v>0</v>
      </c>
      <c r="Y99" s="83">
        <v>6</v>
      </c>
      <c r="Z99" s="83">
        <v>0</v>
      </c>
      <c r="AA99" s="83">
        <v>0</v>
      </c>
      <c r="AB99" s="36" t="s">
        <v>613</v>
      </c>
      <c r="AC99" s="83" t="s">
        <v>598</v>
      </c>
      <c r="AD99" s="75">
        <f>50.2-50.2</f>
        <v>0</v>
      </c>
      <c r="AE99" s="84">
        <v>1267</v>
      </c>
      <c r="AF99" s="75">
        <v>1267</v>
      </c>
      <c r="AG99" s="75">
        <v>1267</v>
      </c>
      <c r="AH99" s="75">
        <v>1267</v>
      </c>
      <c r="AI99" s="75">
        <v>1267</v>
      </c>
      <c r="AJ99" s="63">
        <f t="shared" si="39"/>
        <v>6335</v>
      </c>
      <c r="AK99" s="91">
        <v>2027</v>
      </c>
    </row>
    <row r="100" spans="1:37" ht="12.75">
      <c r="A100" s="94">
        <v>0</v>
      </c>
      <c r="B100" s="94">
        <v>0</v>
      </c>
      <c r="C100" s="94">
        <v>1</v>
      </c>
      <c r="D100" s="94">
        <v>1</v>
      </c>
      <c r="E100" s="94">
        <v>1</v>
      </c>
      <c r="F100" s="30">
        <v>0</v>
      </c>
      <c r="G100" s="30">
        <v>2</v>
      </c>
      <c r="H100" s="83">
        <v>2</v>
      </c>
      <c r="I100" s="83">
        <v>5</v>
      </c>
      <c r="J100" s="83">
        <v>2</v>
      </c>
      <c r="K100" s="83">
        <v>0</v>
      </c>
      <c r="L100" s="83">
        <v>6</v>
      </c>
      <c r="M100" s="30">
        <v>2</v>
      </c>
      <c r="N100" s="30">
        <v>0</v>
      </c>
      <c r="O100" s="30">
        <v>2</v>
      </c>
      <c r="P100" s="30">
        <v>0</v>
      </c>
      <c r="Q100" s="30">
        <v>0</v>
      </c>
      <c r="R100" s="83">
        <v>2</v>
      </c>
      <c r="S100" s="83">
        <v>5</v>
      </c>
      <c r="T100" s="83">
        <v>0</v>
      </c>
      <c r="U100" s="83">
        <v>2</v>
      </c>
      <c r="V100" s="83">
        <v>0</v>
      </c>
      <c r="W100" s="83">
        <v>6</v>
      </c>
      <c r="X100" s="83">
        <v>0</v>
      </c>
      <c r="Y100" s="83">
        <v>7</v>
      </c>
      <c r="Z100" s="83">
        <v>0</v>
      </c>
      <c r="AA100" s="83">
        <v>0</v>
      </c>
      <c r="AB100" s="36" t="s">
        <v>613</v>
      </c>
      <c r="AC100" s="83" t="s">
        <v>598</v>
      </c>
      <c r="AD100" s="75">
        <v>0</v>
      </c>
      <c r="AE100" s="84">
        <v>44.5</v>
      </c>
      <c r="AF100" s="75">
        <v>44.5</v>
      </c>
      <c r="AG100" s="75">
        <v>44.5</v>
      </c>
      <c r="AH100" s="75">
        <v>44.5</v>
      </c>
      <c r="AI100" s="75">
        <v>44.5</v>
      </c>
      <c r="AJ100" s="63">
        <f t="shared" ref="AJ100" si="40">SUM(AD100:AI100)</f>
        <v>222.5</v>
      </c>
      <c r="AK100" s="83">
        <v>2027</v>
      </c>
    </row>
    <row r="101" spans="1:37" ht="12.75">
      <c r="A101" s="94">
        <v>0</v>
      </c>
      <c r="B101" s="94">
        <v>0</v>
      </c>
      <c r="C101" s="94">
        <v>1</v>
      </c>
      <c r="D101" s="94">
        <v>0</v>
      </c>
      <c r="E101" s="94">
        <v>1</v>
      </c>
      <c r="F101" s="30">
        <v>1</v>
      </c>
      <c r="G101" s="30">
        <v>3</v>
      </c>
      <c r="H101" s="83">
        <v>2</v>
      </c>
      <c r="I101" s="83">
        <v>5</v>
      </c>
      <c r="J101" s="83">
        <v>2</v>
      </c>
      <c r="K101" s="83">
        <v>0</v>
      </c>
      <c r="L101" s="83">
        <v>6</v>
      </c>
      <c r="M101" s="30">
        <v>2</v>
      </c>
      <c r="N101" s="30">
        <v>0</v>
      </c>
      <c r="O101" s="30">
        <v>2</v>
      </c>
      <c r="P101" s="30">
        <v>0</v>
      </c>
      <c r="Q101" s="30">
        <v>0</v>
      </c>
      <c r="R101" s="83">
        <v>2</v>
      </c>
      <c r="S101" s="83">
        <v>5</v>
      </c>
      <c r="T101" s="83">
        <v>0</v>
      </c>
      <c r="U101" s="83">
        <v>2</v>
      </c>
      <c r="V101" s="83">
        <v>0</v>
      </c>
      <c r="W101" s="83">
        <v>6</v>
      </c>
      <c r="X101" s="83">
        <v>0</v>
      </c>
      <c r="Y101" s="83">
        <v>8</v>
      </c>
      <c r="Z101" s="83">
        <v>0</v>
      </c>
      <c r="AA101" s="83">
        <v>0</v>
      </c>
      <c r="AB101" s="36" t="s">
        <v>613</v>
      </c>
      <c r="AC101" s="83" t="s">
        <v>598</v>
      </c>
      <c r="AD101" s="75">
        <v>0</v>
      </c>
      <c r="AE101" s="84">
        <v>1110</v>
      </c>
      <c r="AF101" s="75">
        <v>1110</v>
      </c>
      <c r="AG101" s="75">
        <v>1110</v>
      </c>
      <c r="AH101" s="75">
        <v>1110</v>
      </c>
      <c r="AI101" s="75">
        <v>1110</v>
      </c>
      <c r="AJ101" s="63">
        <f t="shared" si="39"/>
        <v>5550</v>
      </c>
      <c r="AK101" s="83">
        <v>2027</v>
      </c>
    </row>
    <row r="102" spans="1:37" ht="24">
      <c r="A102" s="94"/>
      <c r="B102" s="94"/>
      <c r="C102" s="94"/>
      <c r="D102" s="94"/>
      <c r="E102" s="94"/>
      <c r="F102" s="30"/>
      <c r="G102" s="30"/>
      <c r="H102" s="83"/>
      <c r="I102" s="83"/>
      <c r="J102" s="83"/>
      <c r="K102" s="83"/>
      <c r="L102" s="83"/>
      <c r="M102" s="30"/>
      <c r="N102" s="30"/>
      <c r="O102" s="30"/>
      <c r="P102" s="30"/>
      <c r="Q102" s="30"/>
      <c r="R102" s="83">
        <v>2</v>
      </c>
      <c r="S102" s="83">
        <v>5</v>
      </c>
      <c r="T102" s="83">
        <v>0</v>
      </c>
      <c r="U102" s="83">
        <v>2</v>
      </c>
      <c r="V102" s="83">
        <v>0</v>
      </c>
      <c r="W102" s="83">
        <v>6</v>
      </c>
      <c r="X102" s="83">
        <v>0</v>
      </c>
      <c r="Y102" s="83">
        <v>0</v>
      </c>
      <c r="Z102" s="83">
        <v>0</v>
      </c>
      <c r="AA102" s="83">
        <v>1</v>
      </c>
      <c r="AB102" s="28" t="s">
        <v>605</v>
      </c>
      <c r="AC102" s="83" t="s">
        <v>576</v>
      </c>
      <c r="AD102" s="82">
        <v>0</v>
      </c>
      <c r="AE102" s="99">
        <v>25</v>
      </c>
      <c r="AF102" s="38">
        <f t="shared" ref="AF102" si="41">AE102</f>
        <v>25</v>
      </c>
      <c r="AG102" s="38">
        <f t="shared" ref="AG102" si="42">AF102</f>
        <v>25</v>
      </c>
      <c r="AH102" s="82">
        <f t="shared" ref="AH102" si="43">AG102</f>
        <v>25</v>
      </c>
      <c r="AI102" s="38">
        <f t="shared" ref="AI102" si="44">AH102</f>
        <v>25</v>
      </c>
      <c r="AJ102" s="38">
        <v>25</v>
      </c>
      <c r="AK102" s="83">
        <v>2027</v>
      </c>
    </row>
    <row r="103" spans="1:37">
      <c r="AD103" s="90"/>
      <c r="AE103" s="35"/>
    </row>
  </sheetData>
  <mergeCells count="39">
    <mergeCell ref="A13:AK13"/>
    <mergeCell ref="AC1:AK1"/>
    <mergeCell ref="C2:AK2"/>
    <mergeCell ref="A3:AK3"/>
    <mergeCell ref="A4:AK4"/>
    <mergeCell ref="A5:AK5"/>
    <mergeCell ref="A6:AK6"/>
    <mergeCell ref="A7:AK7"/>
    <mergeCell ref="H9:AD9"/>
    <mergeCell ref="H10:AD10"/>
    <mergeCell ref="H11:AD11"/>
    <mergeCell ref="H12:AK12"/>
    <mergeCell ref="AF10:AK10"/>
    <mergeCell ref="AJ14:AK14"/>
    <mergeCell ref="A15:C16"/>
    <mergeCell ref="D15:E16"/>
    <mergeCell ref="F15:G16"/>
    <mergeCell ref="H15:Q15"/>
    <mergeCell ref="AD15:AD16"/>
    <mergeCell ref="A14:Q14"/>
    <mergeCell ref="R14:AA14"/>
    <mergeCell ref="AB14:AB16"/>
    <mergeCell ref="AC14:AC16"/>
    <mergeCell ref="AD14:AI14"/>
    <mergeCell ref="AK15:AK16"/>
    <mergeCell ref="H16:I16"/>
    <mergeCell ref="K16:L16"/>
    <mergeCell ref="M16:Q16"/>
    <mergeCell ref="AE15:AE16"/>
    <mergeCell ref="AF15:AF16"/>
    <mergeCell ref="AG15:AG16"/>
    <mergeCell ref="AH15:AH16"/>
    <mergeCell ref="AI15:AI16"/>
    <mergeCell ref="AJ15:AJ16"/>
    <mergeCell ref="R15:S16"/>
    <mergeCell ref="T15:U16"/>
    <mergeCell ref="V15:W16"/>
    <mergeCell ref="X15:Y16"/>
    <mergeCell ref="Z15:AA16"/>
  </mergeCells>
  <pageMargins left="0.39370078740157483" right="0.19685039370078741" top="0.78740157480314965" bottom="0.27559055118110237" header="0.31496062992125984" footer="0.31496062992125984"/>
  <pageSetup paperSize="9" scale="65" orientation="landscape" r:id="rId1"/>
  <rowBreaks count="1" manualBreakCount="1">
    <brk id="32" max="3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№4</vt:lpstr>
      <vt:lpstr>№5</vt:lpstr>
      <vt:lpstr>лист 1</vt:lpstr>
      <vt:lpstr>'лист 1'!Заголовки_для_печати</vt:lpstr>
      <vt:lpstr>№4!Область_печати</vt:lpstr>
      <vt:lpstr>'лист 1'!Область_печати</vt:lpstr>
    </vt:vector>
  </TitlesOfParts>
  <Company>ОФ и ЭА Администрация города Торжка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Коршунова Наталья Олеговна</dc:creator>
  <cp:lastModifiedBy>Катеренчук Юрий Иванович</cp:lastModifiedBy>
  <cp:lastPrinted>2023-09-05T10:02:27Z</cp:lastPrinted>
  <dcterms:created xsi:type="dcterms:W3CDTF">2007-11-30T05:39:28Z</dcterms:created>
  <dcterms:modified xsi:type="dcterms:W3CDTF">2023-09-05T10:03:17Z</dcterms:modified>
</cp:coreProperties>
</file>